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214"/>
  <workbookPr showObjects="none"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Temp\OICE_16_974FA576_32C1D314_3318\"/>
    </mc:Choice>
  </mc:AlternateContent>
  <bookViews>
    <workbookView xWindow="120" yWindow="15" windowWidth="9510" windowHeight="5160" xr2:uid="{00000000-000D-0000-FFFF-FFFF00000000}"/>
  </bookViews>
  <sheets>
    <sheet name="DEV1294" sheetId="1" r:id="rId1"/>
  </sheets>
  <definedNames>
    <definedName name="\b">'DEV1294'!#REF!</definedName>
    <definedName name="\c">'DEV1294'!#REF!</definedName>
    <definedName name="\e">'DEV1294'!#REF!</definedName>
    <definedName name="\g">'DEV1294'!#REF!</definedName>
    <definedName name="\i">'DEV1294'!#REF!</definedName>
    <definedName name="\m">'DEV1294'!#REF!</definedName>
    <definedName name="\s">'DEV1294'!#REF!</definedName>
    <definedName name="\w">'DEV1294'!#REF!</definedName>
    <definedName name="\z">'DEV1294'!#REF!</definedName>
    <definedName name="_1">'DEV1294'!$EI$3:$FF$63</definedName>
    <definedName name="_Key1" hidden="1">'DEV1294'!#REF!</definedName>
    <definedName name="_Order1" hidden="1">0</definedName>
    <definedName name="_Regression_Int" localSheetId="0" hidden="1">1</definedName>
    <definedName name="_Sort" hidden="1">'DEV1294'!$B$5:$B$63</definedName>
    <definedName name="_xlnm.Print_Area" localSheetId="0">'DEV1294'!$A$1:$BH$67</definedName>
    <definedName name="Área_impressão_IM" localSheetId="0">'DEV1294'!$B$1:$B$71</definedName>
    <definedName name="CR">'DEV1294'!#REF!</definedName>
    <definedName name="EMP">'DEV1294'!$1:$65</definedName>
  </definedNames>
  <calcPr calcId="171026" calcOnSave="0"/>
</workbook>
</file>

<file path=xl/calcChain.xml><?xml version="1.0" encoding="utf-8"?>
<calcChain xmlns="http://schemas.openxmlformats.org/spreadsheetml/2006/main">
  <c r="D5" i="1" l="1"/>
  <c r="H5" i="1"/>
  <c r="L5" i="1"/>
  <c r="P5" i="1"/>
  <c r="T5" i="1"/>
  <c r="X5" i="1"/>
  <c r="AB5" i="1"/>
  <c r="AF5" i="1"/>
  <c r="AJ5" i="1"/>
  <c r="AN5" i="1"/>
  <c r="AR5" i="1"/>
  <c r="AV5" i="1"/>
  <c r="AZ5" i="1"/>
  <c r="BD5" i="1"/>
  <c r="BI5" i="1"/>
  <c r="D6" i="1"/>
  <c r="H6" i="1"/>
  <c r="L6" i="1"/>
  <c r="P6" i="1"/>
  <c r="T6" i="1"/>
  <c r="X6" i="1"/>
  <c r="AB6" i="1"/>
  <c r="AF6" i="1"/>
  <c r="AJ6" i="1"/>
  <c r="AN6" i="1"/>
  <c r="AR6" i="1"/>
  <c r="AV6" i="1"/>
  <c r="AZ6" i="1"/>
  <c r="BD6" i="1"/>
  <c r="BI6" i="1"/>
  <c r="D7" i="1"/>
  <c r="H7" i="1"/>
  <c r="L7" i="1"/>
  <c r="P7" i="1"/>
  <c r="T7" i="1"/>
  <c r="X7" i="1"/>
  <c r="AB7" i="1"/>
  <c r="AF7" i="1"/>
  <c r="AJ7" i="1"/>
  <c r="AN7" i="1"/>
  <c r="AR7" i="1"/>
  <c r="AV7" i="1"/>
  <c r="AZ7" i="1"/>
  <c r="BD7" i="1"/>
  <c r="BI7" i="1"/>
  <c r="D8" i="1"/>
  <c r="H8" i="1"/>
  <c r="L8" i="1"/>
  <c r="P8" i="1"/>
  <c r="T8" i="1"/>
  <c r="X8" i="1"/>
  <c r="AB8" i="1"/>
  <c r="AF8" i="1"/>
  <c r="AJ8" i="1"/>
  <c r="AN8" i="1"/>
  <c r="AR8" i="1"/>
  <c r="AV8" i="1"/>
  <c r="AZ8" i="1"/>
  <c r="BD8" i="1"/>
  <c r="BI8" i="1"/>
  <c r="D9" i="1"/>
  <c r="H9" i="1"/>
  <c r="L9" i="1"/>
  <c r="P9" i="1"/>
  <c r="T9" i="1"/>
  <c r="X9" i="1"/>
  <c r="AB9" i="1"/>
  <c r="AF9" i="1"/>
  <c r="AJ9" i="1"/>
  <c r="AN9" i="1"/>
  <c r="AR9" i="1"/>
  <c r="AV9" i="1"/>
  <c r="AZ9" i="1"/>
  <c r="BD9" i="1"/>
  <c r="BI9" i="1"/>
  <c r="D10" i="1"/>
  <c r="H10" i="1"/>
  <c r="L10" i="1"/>
  <c r="P10" i="1"/>
  <c r="T10" i="1"/>
  <c r="X10" i="1"/>
  <c r="AB10" i="1"/>
  <c r="AF10" i="1"/>
  <c r="AJ10" i="1"/>
  <c r="AN10" i="1"/>
  <c r="AR10" i="1"/>
  <c r="AV10" i="1"/>
  <c r="AZ10" i="1"/>
  <c r="BD10" i="1"/>
  <c r="BI10" i="1"/>
  <c r="D11" i="1"/>
  <c r="H11" i="1"/>
  <c r="K11" i="1"/>
  <c r="L11" i="1"/>
  <c r="O11" i="1"/>
  <c r="P11" i="1"/>
  <c r="S11" i="1"/>
  <c r="T11" i="1"/>
  <c r="W11" i="1"/>
  <c r="X11" i="1"/>
  <c r="AA11" i="1"/>
  <c r="AB11" i="1"/>
  <c r="AE11" i="1"/>
  <c r="AF11" i="1"/>
  <c r="AI11" i="1"/>
  <c r="AJ11" i="1"/>
  <c r="AM11" i="1"/>
  <c r="AN11" i="1"/>
  <c r="AQ11" i="1"/>
  <c r="AR11" i="1"/>
  <c r="AU11" i="1"/>
  <c r="AV11" i="1"/>
  <c r="AY11" i="1"/>
  <c r="AZ11" i="1"/>
  <c r="BC11" i="1"/>
  <c r="BD11" i="1"/>
  <c r="BI11" i="1"/>
  <c r="D12" i="1"/>
  <c r="H12" i="1"/>
  <c r="L12" i="1"/>
  <c r="P12" i="1"/>
  <c r="T12" i="1"/>
  <c r="X12" i="1"/>
  <c r="AB12" i="1"/>
  <c r="AF12" i="1"/>
  <c r="AJ12" i="1"/>
  <c r="AN12" i="1"/>
  <c r="AR12" i="1"/>
  <c r="AV12" i="1"/>
  <c r="AZ12" i="1"/>
  <c r="BD12" i="1"/>
  <c r="BI12" i="1"/>
  <c r="D13" i="1"/>
  <c r="H13" i="1"/>
  <c r="L13" i="1"/>
  <c r="P13" i="1"/>
  <c r="T13" i="1"/>
  <c r="X13" i="1"/>
  <c r="AB13" i="1"/>
  <c r="AF13" i="1"/>
  <c r="AJ13" i="1"/>
  <c r="AN13" i="1"/>
  <c r="AR13" i="1"/>
  <c r="AV13" i="1"/>
  <c r="AZ13" i="1"/>
  <c r="BD13" i="1"/>
  <c r="BI13" i="1"/>
  <c r="D14" i="1"/>
  <c r="H14" i="1"/>
  <c r="L14" i="1"/>
  <c r="P14" i="1"/>
  <c r="T14" i="1"/>
  <c r="X14" i="1"/>
  <c r="AB14" i="1"/>
  <c r="AF14" i="1"/>
  <c r="AJ14" i="1"/>
  <c r="AN14" i="1"/>
  <c r="AR14" i="1"/>
  <c r="AV14" i="1"/>
  <c r="AZ14" i="1"/>
  <c r="BD14" i="1"/>
  <c r="BI14" i="1"/>
  <c r="C15" i="1"/>
  <c r="D15" i="1"/>
  <c r="E15" i="1"/>
  <c r="G15" i="1"/>
  <c r="H15" i="1"/>
  <c r="I15" i="1"/>
  <c r="K15" i="1"/>
  <c r="L15" i="1"/>
  <c r="M15" i="1"/>
  <c r="O15" i="1"/>
  <c r="P15" i="1"/>
  <c r="Q15" i="1"/>
  <c r="S15" i="1"/>
  <c r="T15" i="1"/>
  <c r="U15" i="1"/>
  <c r="W15" i="1"/>
  <c r="X15" i="1"/>
  <c r="Y15" i="1"/>
  <c r="AA15" i="1"/>
  <c r="AB15" i="1"/>
  <c r="AC15" i="1"/>
  <c r="AE15" i="1"/>
  <c r="AF15" i="1"/>
  <c r="AG15" i="1"/>
  <c r="AI15" i="1"/>
  <c r="AJ15" i="1"/>
  <c r="AK15" i="1"/>
  <c r="AM15" i="1"/>
  <c r="AN15" i="1"/>
  <c r="AO15" i="1"/>
  <c r="AQ15" i="1"/>
  <c r="AR15" i="1"/>
  <c r="AS15" i="1"/>
  <c r="AU15" i="1"/>
  <c r="AV15" i="1"/>
  <c r="AW15" i="1"/>
  <c r="AY15" i="1"/>
  <c r="AZ15" i="1"/>
  <c r="BA15" i="1"/>
  <c r="BC15" i="1"/>
  <c r="BD15" i="1"/>
  <c r="BE15" i="1"/>
  <c r="BI15" i="1"/>
  <c r="D16" i="1"/>
  <c r="H16" i="1"/>
  <c r="L16" i="1"/>
  <c r="P16" i="1"/>
  <c r="T16" i="1"/>
  <c r="X16" i="1"/>
  <c r="AB16" i="1"/>
  <c r="AF16" i="1"/>
  <c r="AJ16" i="1"/>
  <c r="AN16" i="1"/>
  <c r="AR16" i="1"/>
  <c r="AV16" i="1"/>
  <c r="AZ16" i="1"/>
  <c r="BD16" i="1"/>
  <c r="BI16" i="1"/>
  <c r="D17" i="1"/>
  <c r="H17" i="1"/>
  <c r="L17" i="1"/>
  <c r="P17" i="1"/>
  <c r="T17" i="1"/>
  <c r="X17" i="1"/>
  <c r="AB17" i="1"/>
  <c r="AF17" i="1"/>
  <c r="AJ17" i="1"/>
  <c r="AN17" i="1"/>
  <c r="AR17" i="1"/>
  <c r="AV17" i="1"/>
  <c r="AZ17" i="1"/>
  <c r="BD17" i="1"/>
  <c r="BI17" i="1"/>
  <c r="D18" i="1"/>
  <c r="H18" i="1"/>
  <c r="L18" i="1"/>
  <c r="P18" i="1"/>
  <c r="T18" i="1"/>
  <c r="X18" i="1"/>
  <c r="AB18" i="1"/>
  <c r="AF18" i="1"/>
  <c r="AJ18" i="1"/>
  <c r="AN18" i="1"/>
  <c r="AR18" i="1"/>
  <c r="AV18" i="1"/>
  <c r="AZ18" i="1"/>
  <c r="BD18" i="1"/>
  <c r="BI18" i="1"/>
  <c r="D19" i="1"/>
  <c r="H19" i="1"/>
  <c r="L19" i="1"/>
  <c r="P19" i="1"/>
  <c r="T19" i="1"/>
  <c r="X19" i="1"/>
  <c r="AB19" i="1"/>
  <c r="AF19" i="1"/>
  <c r="AJ19" i="1"/>
  <c r="AN19" i="1"/>
  <c r="AR19" i="1"/>
  <c r="AV19" i="1"/>
  <c r="AZ19" i="1"/>
  <c r="BD19" i="1"/>
  <c r="BI19" i="1"/>
  <c r="D20" i="1"/>
  <c r="H20" i="1"/>
  <c r="L20" i="1"/>
  <c r="P20" i="1"/>
  <c r="T20" i="1"/>
  <c r="X20" i="1"/>
  <c r="AB20" i="1"/>
  <c r="AF20" i="1"/>
  <c r="AJ20" i="1"/>
  <c r="AN20" i="1"/>
  <c r="AR20" i="1"/>
  <c r="AV20" i="1"/>
  <c r="AZ20" i="1"/>
  <c r="BD20" i="1"/>
  <c r="BI20" i="1"/>
  <c r="D21" i="1"/>
  <c r="H21" i="1"/>
  <c r="L21" i="1"/>
  <c r="P21" i="1"/>
  <c r="T21" i="1"/>
  <c r="X21" i="1"/>
  <c r="AB21" i="1"/>
  <c r="AF21" i="1"/>
  <c r="AJ21" i="1"/>
  <c r="AN21" i="1"/>
  <c r="AR21" i="1"/>
  <c r="AV21" i="1"/>
  <c r="AZ21" i="1"/>
  <c r="BD21" i="1"/>
  <c r="BI21" i="1"/>
  <c r="D22" i="1"/>
  <c r="H22" i="1"/>
  <c r="L22" i="1"/>
  <c r="P22" i="1"/>
  <c r="T22" i="1"/>
  <c r="X22" i="1"/>
  <c r="AB22" i="1"/>
  <c r="AF22" i="1"/>
  <c r="AJ22" i="1"/>
  <c r="AN22" i="1"/>
  <c r="AR22" i="1"/>
  <c r="AV22" i="1"/>
  <c r="AZ22" i="1"/>
  <c r="BD22" i="1"/>
  <c r="BI22" i="1"/>
  <c r="D23" i="1"/>
  <c r="H23" i="1"/>
  <c r="I23" i="1"/>
  <c r="L23" i="1"/>
  <c r="M23" i="1"/>
  <c r="P23" i="1"/>
  <c r="T23" i="1"/>
  <c r="X23" i="1"/>
  <c r="AB23" i="1"/>
  <c r="AC23" i="1"/>
  <c r="AF23" i="1"/>
  <c r="AG23" i="1"/>
  <c r="AJ23" i="1"/>
  <c r="AK23" i="1"/>
  <c r="AN23" i="1"/>
  <c r="AO23" i="1"/>
  <c r="AR23" i="1"/>
  <c r="AS23" i="1"/>
  <c r="AU23" i="1"/>
  <c r="AV23" i="1"/>
  <c r="AW23" i="1"/>
  <c r="AY23" i="1"/>
  <c r="AZ23" i="1"/>
  <c r="BA23" i="1"/>
  <c r="BC23" i="1"/>
  <c r="BD23" i="1"/>
  <c r="BE23" i="1"/>
  <c r="BI23" i="1"/>
  <c r="D24" i="1"/>
  <c r="H24" i="1"/>
  <c r="L24" i="1"/>
  <c r="P24" i="1"/>
  <c r="T24" i="1"/>
  <c r="X24" i="1"/>
  <c r="AB24" i="1"/>
  <c r="AF24" i="1"/>
  <c r="AJ24" i="1"/>
  <c r="AN24" i="1"/>
  <c r="AR24" i="1"/>
  <c r="AV24" i="1"/>
  <c r="AZ24" i="1"/>
  <c r="BD24" i="1"/>
  <c r="BI24" i="1"/>
  <c r="D25" i="1"/>
  <c r="H25" i="1"/>
  <c r="L25" i="1"/>
  <c r="P25" i="1"/>
  <c r="T25" i="1"/>
  <c r="X25" i="1"/>
  <c r="AB25" i="1"/>
  <c r="AF25" i="1"/>
  <c r="AJ25" i="1"/>
  <c r="AN25" i="1"/>
  <c r="AR25" i="1"/>
  <c r="AV25" i="1"/>
  <c r="AZ25" i="1"/>
  <c r="BD25" i="1"/>
  <c r="BI25" i="1"/>
  <c r="D26" i="1"/>
  <c r="H26" i="1"/>
  <c r="L26" i="1"/>
  <c r="P26" i="1"/>
  <c r="T26" i="1"/>
  <c r="X26" i="1"/>
  <c r="AB26" i="1"/>
  <c r="AF26" i="1"/>
  <c r="AJ26" i="1"/>
  <c r="AN26" i="1"/>
  <c r="AR26" i="1"/>
  <c r="AV26" i="1"/>
  <c r="AZ26" i="1"/>
  <c r="BD26" i="1"/>
  <c r="BI26" i="1"/>
  <c r="D27" i="1"/>
  <c r="H27" i="1"/>
  <c r="L27" i="1"/>
  <c r="P27" i="1"/>
  <c r="T27" i="1"/>
  <c r="X27" i="1"/>
  <c r="AB27" i="1"/>
  <c r="AF27" i="1"/>
  <c r="AJ27" i="1"/>
  <c r="AN27" i="1"/>
  <c r="AR27" i="1"/>
  <c r="AV27" i="1"/>
  <c r="AZ27" i="1"/>
  <c r="BD27" i="1"/>
  <c r="BI27" i="1"/>
  <c r="D28" i="1"/>
  <c r="H28" i="1"/>
  <c r="L28" i="1"/>
  <c r="P28" i="1"/>
  <c r="T28" i="1"/>
  <c r="X28" i="1"/>
  <c r="AB28" i="1"/>
  <c r="AF28" i="1"/>
  <c r="AJ28" i="1"/>
  <c r="AN28" i="1"/>
  <c r="AR28" i="1"/>
  <c r="AV28" i="1"/>
  <c r="AZ28" i="1"/>
  <c r="BD28" i="1"/>
  <c r="BI28" i="1"/>
  <c r="D29" i="1"/>
  <c r="H29" i="1"/>
  <c r="L29" i="1"/>
  <c r="P29" i="1"/>
  <c r="T29" i="1"/>
  <c r="X29" i="1"/>
  <c r="AB29" i="1"/>
  <c r="AF29" i="1"/>
  <c r="AJ29" i="1"/>
  <c r="AN29" i="1"/>
  <c r="AR29" i="1"/>
  <c r="AV29" i="1"/>
  <c r="AZ29" i="1"/>
  <c r="BD29" i="1"/>
  <c r="BI29" i="1"/>
  <c r="D30" i="1"/>
  <c r="H30" i="1"/>
  <c r="L30" i="1"/>
  <c r="P30" i="1"/>
  <c r="T30" i="1"/>
  <c r="X30" i="1"/>
  <c r="AB30" i="1"/>
  <c r="AF30" i="1"/>
  <c r="AJ30" i="1"/>
  <c r="AN30" i="1"/>
  <c r="AR30" i="1"/>
  <c r="AV30" i="1"/>
  <c r="AZ30" i="1"/>
  <c r="BD30" i="1"/>
  <c r="BI30" i="1"/>
  <c r="C31" i="1"/>
  <c r="D31" i="1"/>
  <c r="E31" i="1"/>
  <c r="G31" i="1"/>
  <c r="H31" i="1"/>
  <c r="I31" i="1"/>
  <c r="K31" i="1"/>
  <c r="L31" i="1"/>
  <c r="M31" i="1"/>
  <c r="O31" i="1"/>
  <c r="P31" i="1"/>
  <c r="Q31" i="1"/>
  <c r="S31" i="1"/>
  <c r="T31" i="1"/>
  <c r="U31" i="1"/>
  <c r="W31" i="1"/>
  <c r="X31" i="1"/>
  <c r="Y31" i="1"/>
  <c r="AA31" i="1"/>
  <c r="AB31" i="1"/>
  <c r="AC31" i="1"/>
  <c r="AE31" i="1"/>
  <c r="AF31" i="1"/>
  <c r="AG31" i="1"/>
  <c r="AI31" i="1"/>
  <c r="AJ31" i="1"/>
  <c r="AK31" i="1"/>
  <c r="AM31" i="1"/>
  <c r="AN31" i="1"/>
  <c r="AO31" i="1"/>
  <c r="AQ31" i="1"/>
  <c r="AR31" i="1"/>
  <c r="AS31" i="1"/>
  <c r="AU31" i="1"/>
  <c r="AV31" i="1"/>
  <c r="AW31" i="1"/>
  <c r="AY31" i="1"/>
  <c r="AZ31" i="1"/>
  <c r="BA31" i="1"/>
  <c r="BC31" i="1"/>
  <c r="BD31" i="1"/>
  <c r="BE31" i="1"/>
  <c r="BI31" i="1"/>
  <c r="BI32" i="1"/>
  <c r="BI33" i="1"/>
  <c r="BI34" i="1"/>
  <c r="BI35" i="1"/>
  <c r="BI36" i="1"/>
  <c r="BI37" i="1"/>
  <c r="BI38" i="1"/>
  <c r="D39" i="1"/>
  <c r="H39" i="1"/>
  <c r="L39" i="1"/>
  <c r="P39" i="1"/>
  <c r="T39" i="1"/>
  <c r="X39" i="1"/>
  <c r="AB39" i="1"/>
  <c r="AF39" i="1"/>
  <c r="AJ39" i="1"/>
  <c r="AN39" i="1"/>
  <c r="AR39" i="1"/>
  <c r="AV39" i="1"/>
  <c r="AZ39" i="1"/>
  <c r="BD39" i="1"/>
  <c r="BI39" i="1"/>
  <c r="D40" i="1"/>
  <c r="H40" i="1"/>
  <c r="L40" i="1"/>
  <c r="P40" i="1"/>
  <c r="T40" i="1"/>
  <c r="X40" i="1"/>
  <c r="AB40" i="1"/>
  <c r="AF40" i="1"/>
  <c r="AJ40" i="1"/>
  <c r="AN40" i="1"/>
  <c r="AR40" i="1"/>
  <c r="AV40" i="1"/>
  <c r="AZ40" i="1"/>
  <c r="BD40" i="1"/>
  <c r="BI40" i="1"/>
  <c r="D41" i="1"/>
  <c r="H41" i="1"/>
  <c r="L41" i="1"/>
  <c r="P41" i="1"/>
  <c r="T41" i="1"/>
  <c r="X41" i="1"/>
  <c r="AB41" i="1"/>
  <c r="AF41" i="1"/>
  <c r="AJ41" i="1"/>
  <c r="AN41" i="1"/>
  <c r="AR41" i="1"/>
  <c r="AV41" i="1"/>
  <c r="AZ41" i="1"/>
  <c r="BD41" i="1"/>
  <c r="BI41" i="1"/>
  <c r="D42" i="1"/>
  <c r="H42" i="1"/>
  <c r="L42" i="1"/>
  <c r="P42" i="1"/>
  <c r="T42" i="1"/>
  <c r="X42" i="1"/>
  <c r="AB42" i="1"/>
  <c r="AF42" i="1"/>
  <c r="AJ42" i="1"/>
  <c r="AN42" i="1"/>
  <c r="AR42" i="1"/>
  <c r="AV42" i="1"/>
  <c r="AZ42" i="1"/>
  <c r="BD42" i="1"/>
  <c r="BI42" i="1"/>
  <c r="D43" i="1"/>
  <c r="H43" i="1"/>
  <c r="L43" i="1"/>
  <c r="P43" i="1"/>
  <c r="T43" i="1"/>
  <c r="X43" i="1"/>
  <c r="AB43" i="1"/>
  <c r="AF43" i="1"/>
  <c r="AJ43" i="1"/>
  <c r="AN43" i="1"/>
  <c r="AR43" i="1"/>
  <c r="AV43" i="1"/>
  <c r="AZ43" i="1"/>
  <c r="BD43" i="1"/>
  <c r="BI43" i="1"/>
  <c r="D44" i="1"/>
  <c r="H44" i="1"/>
  <c r="L44" i="1"/>
  <c r="P44" i="1"/>
  <c r="T44" i="1"/>
  <c r="X44" i="1"/>
  <c r="AB44" i="1"/>
  <c r="AF44" i="1"/>
  <c r="AJ44" i="1"/>
  <c r="AN44" i="1"/>
  <c r="AR44" i="1"/>
  <c r="AV44" i="1"/>
  <c r="AZ44" i="1"/>
  <c r="BD44" i="1"/>
  <c r="BI44" i="1"/>
  <c r="D45" i="1"/>
  <c r="H45" i="1"/>
  <c r="L45" i="1"/>
  <c r="P45" i="1"/>
  <c r="T45" i="1"/>
  <c r="X45" i="1"/>
  <c r="AB45" i="1"/>
  <c r="AF45" i="1"/>
  <c r="AJ45" i="1"/>
  <c r="AN45" i="1"/>
  <c r="AR45" i="1"/>
  <c r="AV45" i="1"/>
  <c r="AZ45" i="1"/>
  <c r="BD45" i="1"/>
  <c r="BI45" i="1"/>
  <c r="D46" i="1"/>
  <c r="H46" i="1"/>
  <c r="L46" i="1"/>
  <c r="P46" i="1"/>
  <c r="T46" i="1"/>
  <c r="X46" i="1"/>
  <c r="AB46" i="1"/>
  <c r="AF46" i="1"/>
  <c r="AJ46" i="1"/>
  <c r="AN46" i="1"/>
  <c r="AR46" i="1"/>
  <c r="AV46" i="1"/>
  <c r="AZ46" i="1"/>
  <c r="BD46" i="1"/>
  <c r="BI46" i="1"/>
  <c r="D47" i="1"/>
  <c r="H47" i="1"/>
  <c r="L47" i="1"/>
  <c r="P47" i="1"/>
  <c r="T47" i="1"/>
  <c r="X47" i="1"/>
  <c r="AB47" i="1"/>
  <c r="AF47" i="1"/>
  <c r="AJ47" i="1"/>
  <c r="AN47" i="1"/>
  <c r="AR47" i="1"/>
  <c r="AV47" i="1"/>
  <c r="AZ47" i="1"/>
  <c r="BD47" i="1"/>
  <c r="BI47" i="1"/>
  <c r="D48" i="1"/>
  <c r="H48" i="1"/>
  <c r="L48" i="1"/>
  <c r="P48" i="1"/>
  <c r="T48" i="1"/>
  <c r="X48" i="1"/>
  <c r="AB48" i="1"/>
  <c r="AF48" i="1"/>
  <c r="AJ48" i="1"/>
  <c r="AN48" i="1"/>
  <c r="AR48" i="1"/>
  <c r="AV48" i="1"/>
  <c r="AZ48" i="1"/>
  <c r="BD48" i="1"/>
  <c r="BI48" i="1"/>
  <c r="C49" i="1"/>
  <c r="D49" i="1"/>
  <c r="E49" i="1"/>
  <c r="G49" i="1"/>
  <c r="H49" i="1"/>
  <c r="I49" i="1"/>
  <c r="K49" i="1"/>
  <c r="L49" i="1"/>
  <c r="M49" i="1"/>
  <c r="O49" i="1"/>
  <c r="P49" i="1"/>
  <c r="Q49" i="1"/>
  <c r="S49" i="1"/>
  <c r="T49" i="1"/>
  <c r="U49" i="1"/>
  <c r="W49" i="1"/>
  <c r="X49" i="1"/>
  <c r="Y49" i="1"/>
  <c r="AA49" i="1"/>
  <c r="AB49" i="1"/>
  <c r="AC49" i="1"/>
  <c r="AE49" i="1"/>
  <c r="AF49" i="1"/>
  <c r="AG49" i="1"/>
  <c r="AI49" i="1"/>
  <c r="AJ49" i="1"/>
  <c r="AK49" i="1"/>
  <c r="AM49" i="1"/>
  <c r="AN49" i="1"/>
  <c r="AO49" i="1"/>
  <c r="AQ49" i="1"/>
  <c r="AR49" i="1"/>
  <c r="AS49" i="1"/>
  <c r="AU49" i="1"/>
  <c r="AV49" i="1"/>
  <c r="AW49" i="1"/>
  <c r="AY49" i="1"/>
  <c r="AZ49" i="1"/>
  <c r="BA49" i="1"/>
  <c r="BC49" i="1"/>
  <c r="BD49" i="1"/>
  <c r="BE49" i="1"/>
  <c r="BI49" i="1"/>
  <c r="D50" i="1"/>
  <c r="H50" i="1"/>
  <c r="L50" i="1"/>
  <c r="P50" i="1"/>
  <c r="T50" i="1"/>
  <c r="X50" i="1"/>
  <c r="AB50" i="1"/>
  <c r="AF50" i="1"/>
  <c r="AJ50" i="1"/>
  <c r="AN50" i="1"/>
  <c r="AR50" i="1"/>
  <c r="AV50" i="1"/>
  <c r="AZ50" i="1"/>
  <c r="BD50" i="1"/>
  <c r="BI50" i="1"/>
  <c r="D51" i="1"/>
  <c r="H51" i="1"/>
  <c r="L51" i="1"/>
  <c r="P51" i="1"/>
  <c r="T51" i="1"/>
  <c r="X51" i="1"/>
  <c r="AB51" i="1"/>
  <c r="AF51" i="1"/>
  <c r="AJ51" i="1"/>
  <c r="AN51" i="1"/>
  <c r="AR51" i="1"/>
  <c r="AV51" i="1"/>
  <c r="AZ51" i="1"/>
  <c r="BD51" i="1"/>
  <c r="BI51" i="1"/>
  <c r="D52" i="1"/>
  <c r="H52" i="1"/>
  <c r="L52" i="1"/>
  <c r="P52" i="1"/>
  <c r="T52" i="1"/>
  <c r="X52" i="1"/>
  <c r="AB52" i="1"/>
  <c r="AF52" i="1"/>
  <c r="AJ52" i="1"/>
  <c r="AN52" i="1"/>
  <c r="AR52" i="1"/>
  <c r="AV52" i="1"/>
  <c r="AZ52" i="1"/>
  <c r="BD52" i="1"/>
  <c r="BI52" i="1"/>
  <c r="D53" i="1"/>
  <c r="H53" i="1"/>
  <c r="L53" i="1"/>
  <c r="P53" i="1"/>
  <c r="T53" i="1"/>
  <c r="X53" i="1"/>
  <c r="AB53" i="1"/>
  <c r="AF53" i="1"/>
  <c r="AJ53" i="1"/>
  <c r="AN53" i="1"/>
  <c r="AR53" i="1"/>
  <c r="AV53" i="1"/>
  <c r="AZ53" i="1"/>
  <c r="BD53" i="1"/>
  <c r="BI53" i="1"/>
  <c r="D54" i="1"/>
  <c r="H54" i="1"/>
  <c r="L54" i="1"/>
  <c r="P54" i="1"/>
  <c r="T54" i="1"/>
  <c r="X54" i="1"/>
  <c r="AB54" i="1"/>
  <c r="AF54" i="1"/>
  <c r="AJ54" i="1"/>
  <c r="AN54" i="1"/>
  <c r="AR54" i="1"/>
  <c r="AV54" i="1"/>
  <c r="AZ54" i="1"/>
  <c r="BD54" i="1"/>
  <c r="BI54" i="1"/>
  <c r="D55" i="1"/>
  <c r="H55" i="1"/>
  <c r="L55" i="1"/>
  <c r="P55" i="1"/>
  <c r="T55" i="1"/>
  <c r="X55" i="1"/>
  <c r="AB55" i="1"/>
  <c r="AF55" i="1"/>
  <c r="AJ55" i="1"/>
  <c r="AN55" i="1"/>
  <c r="AR55" i="1"/>
  <c r="AV55" i="1"/>
  <c r="AZ55" i="1"/>
  <c r="BD55" i="1"/>
  <c r="BI55" i="1"/>
  <c r="D56" i="1"/>
  <c r="H56" i="1"/>
  <c r="L56" i="1"/>
  <c r="P56" i="1"/>
  <c r="T56" i="1"/>
  <c r="X56" i="1"/>
  <c r="AB56" i="1"/>
  <c r="AF56" i="1"/>
  <c r="AJ56" i="1"/>
  <c r="AN56" i="1"/>
  <c r="AR56" i="1"/>
  <c r="AV56" i="1"/>
  <c r="AZ56" i="1"/>
  <c r="BD56" i="1"/>
  <c r="BI56" i="1"/>
  <c r="D57" i="1"/>
  <c r="H57" i="1"/>
  <c r="L57" i="1"/>
  <c r="P57" i="1"/>
  <c r="T57" i="1"/>
  <c r="X57" i="1"/>
  <c r="AB57" i="1"/>
  <c r="AF57" i="1"/>
  <c r="AJ57" i="1"/>
  <c r="AN57" i="1"/>
  <c r="AR57" i="1"/>
  <c r="AV57" i="1"/>
  <c r="AZ57" i="1"/>
  <c r="BD57" i="1"/>
  <c r="BI57" i="1"/>
  <c r="A58" i="1"/>
  <c r="D58" i="1"/>
  <c r="H58" i="1"/>
  <c r="L58" i="1"/>
  <c r="P58" i="1"/>
  <c r="T58" i="1"/>
  <c r="X58" i="1"/>
  <c r="AB58" i="1"/>
  <c r="AF58" i="1"/>
  <c r="AJ58" i="1"/>
  <c r="AN58" i="1"/>
  <c r="AR58" i="1"/>
  <c r="AV58" i="1"/>
  <c r="AZ58" i="1"/>
  <c r="BD58" i="1"/>
  <c r="BI58" i="1"/>
  <c r="A59" i="1"/>
  <c r="D59" i="1"/>
  <c r="H59" i="1"/>
  <c r="L59" i="1"/>
  <c r="P59" i="1"/>
  <c r="T59" i="1"/>
  <c r="X59" i="1"/>
  <c r="AB59" i="1"/>
  <c r="AF59" i="1"/>
  <c r="AJ59" i="1"/>
  <c r="AN59" i="1"/>
  <c r="AR59" i="1"/>
  <c r="AV59" i="1"/>
  <c r="AZ59" i="1"/>
  <c r="BD59" i="1"/>
  <c r="BI59" i="1"/>
  <c r="A60" i="1"/>
  <c r="D60" i="1"/>
  <c r="H60" i="1"/>
  <c r="L60" i="1"/>
  <c r="P60" i="1"/>
  <c r="T60" i="1"/>
  <c r="X60" i="1"/>
  <c r="AB60" i="1"/>
  <c r="AF60" i="1"/>
  <c r="AJ60" i="1"/>
  <c r="AN60" i="1"/>
  <c r="AR60" i="1"/>
  <c r="AV60" i="1"/>
  <c r="AZ60" i="1"/>
  <c r="BD60" i="1"/>
  <c r="BI60" i="1"/>
  <c r="A61" i="1"/>
  <c r="D61" i="1"/>
  <c r="H61" i="1"/>
  <c r="L61" i="1"/>
  <c r="P61" i="1"/>
  <c r="T61" i="1"/>
  <c r="X61" i="1"/>
  <c r="AB61" i="1"/>
  <c r="AF61" i="1"/>
  <c r="AJ61" i="1"/>
  <c r="AN61" i="1"/>
  <c r="AR61" i="1"/>
  <c r="AV61" i="1"/>
  <c r="AZ61" i="1"/>
  <c r="BD61" i="1"/>
  <c r="BI61" i="1"/>
  <c r="A62" i="1"/>
  <c r="D62" i="1"/>
  <c r="H62" i="1"/>
  <c r="L62" i="1"/>
  <c r="P62" i="1"/>
  <c r="T62" i="1"/>
  <c r="X62" i="1"/>
  <c r="AB62" i="1"/>
  <c r="AF62" i="1"/>
  <c r="AJ62" i="1"/>
  <c r="AN62" i="1"/>
  <c r="AR62" i="1"/>
  <c r="AV62" i="1"/>
  <c r="AZ62" i="1"/>
  <c r="BD62" i="1"/>
  <c r="BI62" i="1"/>
  <c r="A63" i="1"/>
  <c r="D63" i="1"/>
  <c r="H63" i="1"/>
  <c r="L63" i="1"/>
  <c r="P63" i="1"/>
  <c r="T63" i="1"/>
  <c r="X63" i="1"/>
  <c r="AB63" i="1"/>
  <c r="AF63" i="1"/>
  <c r="AJ63" i="1"/>
  <c r="AN63" i="1"/>
  <c r="AR63" i="1"/>
  <c r="AV63" i="1"/>
  <c r="AZ63" i="1"/>
  <c r="BD63" i="1"/>
  <c r="BI63" i="1"/>
  <c r="C64" i="1"/>
  <c r="D64" i="1"/>
  <c r="E64" i="1"/>
  <c r="G64" i="1"/>
  <c r="H64" i="1"/>
  <c r="I64" i="1"/>
  <c r="K64" i="1"/>
  <c r="L64" i="1"/>
  <c r="M64" i="1"/>
  <c r="O64" i="1"/>
  <c r="P64" i="1"/>
  <c r="Q64" i="1"/>
  <c r="S64" i="1"/>
  <c r="T64" i="1"/>
  <c r="U64" i="1"/>
  <c r="W64" i="1"/>
  <c r="X64" i="1"/>
  <c r="Y64" i="1"/>
  <c r="AA64" i="1"/>
  <c r="AB64" i="1"/>
  <c r="AC64" i="1"/>
  <c r="AE64" i="1"/>
  <c r="AF64" i="1"/>
  <c r="AG64" i="1"/>
  <c r="AI64" i="1"/>
  <c r="AJ64" i="1"/>
  <c r="AK64" i="1"/>
  <c r="AM64" i="1"/>
  <c r="AN64" i="1"/>
  <c r="AO64" i="1"/>
  <c r="AQ64" i="1"/>
  <c r="AR64" i="1"/>
  <c r="AS64" i="1"/>
  <c r="AU64" i="1"/>
  <c r="AV64" i="1"/>
  <c r="AW64" i="1"/>
  <c r="AY64" i="1"/>
  <c r="AZ64" i="1"/>
  <c r="BA64" i="1"/>
  <c r="BC64" i="1"/>
  <c r="BD64" i="1"/>
  <c r="BE64" i="1"/>
  <c r="BF5" i="1"/>
  <c r="BF6" i="1"/>
  <c r="BF7" i="1"/>
  <c r="BF8" i="1"/>
  <c r="BF9" i="1"/>
  <c r="BF10" i="1"/>
  <c r="BF11" i="1"/>
  <c r="BF12" i="1"/>
  <c r="BF13" i="1"/>
  <c r="BF14" i="1"/>
  <c r="BF16" i="1"/>
  <c r="BF17" i="1"/>
  <c r="BF18" i="1"/>
  <c r="BF19" i="1"/>
  <c r="BF20" i="1"/>
  <c r="BF21" i="1"/>
  <c r="BF22" i="1"/>
  <c r="BB5" i="1"/>
  <c r="BB6" i="1"/>
  <c r="BB7" i="1"/>
  <c r="BB8" i="1"/>
  <c r="BB9" i="1"/>
  <c r="BB10" i="1"/>
  <c r="BB11" i="1"/>
  <c r="BB12" i="1"/>
  <c r="BB13" i="1"/>
  <c r="BB14" i="1"/>
  <c r="BB16" i="1"/>
  <c r="BB17" i="1"/>
  <c r="BB18" i="1"/>
  <c r="BB19" i="1"/>
  <c r="BB20" i="1"/>
  <c r="BB21" i="1"/>
  <c r="BB22" i="1"/>
  <c r="AX5" i="1"/>
  <c r="AX6" i="1"/>
  <c r="AX7" i="1"/>
  <c r="AX8" i="1"/>
  <c r="AX9" i="1"/>
  <c r="AX10" i="1"/>
  <c r="AX11" i="1"/>
  <c r="AX12" i="1"/>
  <c r="AX13" i="1"/>
  <c r="AX14" i="1"/>
  <c r="AX16" i="1"/>
  <c r="AX17" i="1"/>
  <c r="AX18" i="1"/>
  <c r="AX19" i="1"/>
  <c r="AX20" i="1"/>
  <c r="AX21" i="1"/>
  <c r="AX22" i="1"/>
  <c r="AT5" i="1"/>
  <c r="AT6" i="1"/>
  <c r="AT7" i="1"/>
  <c r="AT8" i="1"/>
  <c r="AT9" i="1"/>
  <c r="AT10" i="1"/>
  <c r="AT11" i="1"/>
  <c r="AT12" i="1"/>
  <c r="AT13" i="1"/>
  <c r="AT14" i="1"/>
  <c r="AT16" i="1"/>
  <c r="AT17" i="1"/>
  <c r="AT18" i="1"/>
  <c r="AT19" i="1"/>
  <c r="AT20" i="1"/>
  <c r="AT21" i="1"/>
  <c r="AT22" i="1"/>
  <c r="AP5" i="1"/>
  <c r="AP6" i="1"/>
  <c r="AP7" i="1"/>
  <c r="AP8" i="1"/>
  <c r="AP9" i="1"/>
  <c r="AP10" i="1"/>
  <c r="AP11" i="1"/>
  <c r="AP12" i="1"/>
  <c r="AP13" i="1"/>
  <c r="AP14" i="1"/>
  <c r="AP16" i="1"/>
  <c r="AP17" i="1"/>
  <c r="AP18" i="1"/>
  <c r="AP19" i="1"/>
  <c r="AP20" i="1"/>
  <c r="AP21" i="1"/>
  <c r="AP22" i="1"/>
  <c r="AL5" i="1"/>
  <c r="AL6" i="1"/>
  <c r="AL7" i="1"/>
  <c r="AL8" i="1"/>
  <c r="AL9" i="1"/>
  <c r="AL10" i="1"/>
  <c r="AL11" i="1"/>
  <c r="AL12" i="1"/>
  <c r="AL13" i="1"/>
  <c r="AL14" i="1"/>
  <c r="AL16" i="1"/>
  <c r="AL17" i="1"/>
  <c r="AL18" i="1"/>
  <c r="AL19" i="1"/>
  <c r="AL20" i="1"/>
  <c r="AL21" i="1"/>
  <c r="AL22" i="1"/>
  <c r="AH5" i="1"/>
  <c r="AH6" i="1"/>
  <c r="AH7" i="1"/>
  <c r="AH8" i="1"/>
  <c r="AH9" i="1"/>
  <c r="AH10" i="1"/>
  <c r="AH11" i="1"/>
  <c r="AH12" i="1"/>
  <c r="AH13" i="1"/>
  <c r="AH14" i="1"/>
  <c r="AH16" i="1"/>
  <c r="AH17" i="1"/>
  <c r="AH18" i="1"/>
  <c r="AH19" i="1"/>
  <c r="AH20" i="1"/>
  <c r="AH21" i="1"/>
  <c r="AH22" i="1"/>
  <c r="AD5" i="1"/>
  <c r="AD6" i="1"/>
  <c r="AD7" i="1"/>
  <c r="AD8" i="1"/>
  <c r="AD9" i="1"/>
  <c r="AD10" i="1"/>
  <c r="AD11" i="1"/>
  <c r="AD12" i="1"/>
  <c r="AD13" i="1"/>
  <c r="AD14" i="1"/>
  <c r="AD16" i="1"/>
  <c r="AD17" i="1"/>
  <c r="AD18" i="1"/>
  <c r="AD19" i="1"/>
  <c r="AD20" i="1"/>
  <c r="AD21" i="1"/>
  <c r="AD22" i="1"/>
  <c r="Z5" i="1"/>
  <c r="Z6" i="1"/>
  <c r="Z7" i="1"/>
  <c r="Z8" i="1"/>
  <c r="Z9" i="1"/>
  <c r="Z10" i="1"/>
  <c r="Z11" i="1"/>
  <c r="Z12" i="1"/>
  <c r="Z13" i="1"/>
  <c r="Z14" i="1"/>
  <c r="Z16" i="1"/>
  <c r="Z17" i="1"/>
  <c r="Z18" i="1"/>
  <c r="Z19" i="1"/>
  <c r="Z20" i="1"/>
  <c r="Z21" i="1"/>
  <c r="Z22" i="1"/>
  <c r="V5" i="1"/>
  <c r="V6" i="1"/>
  <c r="V7" i="1"/>
  <c r="V8" i="1"/>
  <c r="V9" i="1"/>
  <c r="V10" i="1"/>
  <c r="V11" i="1"/>
  <c r="V12" i="1"/>
  <c r="V13" i="1"/>
  <c r="V14" i="1"/>
  <c r="V16" i="1"/>
  <c r="V17" i="1"/>
  <c r="V18" i="1"/>
  <c r="V19" i="1"/>
  <c r="V20" i="1"/>
  <c r="V21" i="1"/>
  <c r="V22" i="1"/>
  <c r="R5" i="1"/>
  <c r="R6" i="1"/>
  <c r="R7" i="1"/>
  <c r="R8" i="1"/>
  <c r="R9" i="1"/>
  <c r="R10" i="1"/>
  <c r="R11" i="1"/>
  <c r="R12" i="1"/>
  <c r="R13" i="1"/>
  <c r="R14" i="1"/>
  <c r="R16" i="1"/>
  <c r="R17" i="1"/>
  <c r="R18" i="1"/>
  <c r="R19" i="1"/>
  <c r="R20" i="1"/>
  <c r="R21" i="1"/>
  <c r="R22" i="1"/>
  <c r="R23" i="1"/>
  <c r="N5" i="1"/>
  <c r="N6" i="1"/>
  <c r="N7" i="1"/>
  <c r="N8" i="1"/>
  <c r="N9" i="1"/>
  <c r="N10" i="1"/>
  <c r="N11" i="1"/>
  <c r="N12" i="1"/>
  <c r="N13" i="1"/>
  <c r="N14" i="1"/>
  <c r="N16" i="1"/>
  <c r="N17" i="1"/>
  <c r="N18" i="1"/>
  <c r="N19" i="1"/>
  <c r="N20" i="1"/>
  <c r="N21" i="1"/>
  <c r="N22" i="1"/>
  <c r="N23" i="1"/>
  <c r="J5" i="1"/>
  <c r="J6" i="1"/>
  <c r="J7" i="1"/>
  <c r="J8" i="1"/>
  <c r="J9" i="1"/>
  <c r="J10" i="1"/>
  <c r="J11" i="1"/>
  <c r="J12" i="1"/>
  <c r="J13" i="1"/>
  <c r="J14" i="1"/>
  <c r="J16" i="1"/>
  <c r="J17" i="1"/>
  <c r="J18" i="1"/>
  <c r="J19" i="1"/>
  <c r="J20" i="1"/>
  <c r="J21" i="1"/>
  <c r="J22" i="1"/>
  <c r="J23" i="1"/>
  <c r="F5" i="1"/>
  <c r="F6" i="1"/>
  <c r="F7" i="1"/>
  <c r="F8" i="1"/>
  <c r="F9" i="1"/>
  <c r="F10" i="1"/>
  <c r="F11" i="1"/>
  <c r="F12" i="1"/>
  <c r="F13" i="1"/>
  <c r="F14" i="1"/>
  <c r="F16" i="1"/>
  <c r="F17" i="1"/>
  <c r="F18" i="1"/>
  <c r="F19" i="1"/>
  <c r="F20" i="1"/>
  <c r="F21" i="1"/>
  <c r="F22" i="1"/>
  <c r="F23" i="1"/>
  <c r="BF63" i="1"/>
  <c r="BB63" i="1"/>
  <c r="AX63" i="1"/>
  <c r="AT63" i="1"/>
  <c r="AP63" i="1"/>
  <c r="AL63" i="1"/>
  <c r="AH63" i="1"/>
  <c r="AD63" i="1"/>
  <c r="Z63" i="1"/>
  <c r="V63" i="1"/>
  <c r="R63" i="1"/>
  <c r="N63" i="1"/>
  <c r="J63" i="1"/>
  <c r="F63" i="1"/>
  <c r="BF62" i="1"/>
  <c r="BB62" i="1"/>
  <c r="AX62" i="1"/>
  <c r="AT62" i="1"/>
  <c r="AP62" i="1"/>
  <c r="AL62" i="1"/>
  <c r="AH62" i="1"/>
  <c r="AD62" i="1"/>
  <c r="Z62" i="1"/>
  <c r="V62" i="1"/>
  <c r="R62" i="1"/>
  <c r="N62" i="1"/>
  <c r="J62" i="1"/>
  <c r="F62" i="1"/>
  <c r="BF61" i="1"/>
  <c r="BB61" i="1"/>
  <c r="AX61" i="1"/>
  <c r="AT61" i="1"/>
  <c r="AP61" i="1"/>
  <c r="AL61" i="1"/>
  <c r="AH61" i="1"/>
  <c r="AD61" i="1"/>
  <c r="Z61" i="1"/>
  <c r="V61" i="1"/>
  <c r="R61" i="1"/>
  <c r="N61" i="1"/>
  <c r="J61" i="1"/>
  <c r="F61" i="1"/>
  <c r="BF60" i="1"/>
  <c r="BB60" i="1"/>
  <c r="AX60" i="1"/>
  <c r="AT60" i="1"/>
  <c r="AP60" i="1"/>
  <c r="AL60" i="1"/>
  <c r="AH60" i="1"/>
  <c r="AD60" i="1"/>
  <c r="Z60" i="1"/>
  <c r="V60" i="1"/>
  <c r="R60" i="1"/>
  <c r="N60" i="1"/>
  <c r="J60" i="1"/>
  <c r="F60" i="1"/>
  <c r="BF59" i="1"/>
  <c r="BB59" i="1"/>
  <c r="AX59" i="1"/>
  <c r="AT59" i="1"/>
  <c r="AP59" i="1"/>
  <c r="AL59" i="1"/>
  <c r="AH59" i="1"/>
  <c r="AD59" i="1"/>
  <c r="Z59" i="1"/>
  <c r="V59" i="1"/>
  <c r="R59" i="1"/>
  <c r="N59" i="1"/>
  <c r="J59" i="1"/>
  <c r="F59" i="1"/>
  <c r="BF58" i="1"/>
  <c r="BB58" i="1"/>
  <c r="AX58" i="1"/>
  <c r="AT58" i="1"/>
  <c r="AP58" i="1"/>
  <c r="AL58" i="1"/>
  <c r="AH58" i="1"/>
  <c r="AD58" i="1"/>
  <c r="Z58" i="1"/>
  <c r="V58" i="1"/>
  <c r="R58" i="1"/>
  <c r="N58" i="1"/>
  <c r="J58" i="1"/>
  <c r="F58" i="1"/>
  <c r="BF57" i="1"/>
  <c r="BB57" i="1"/>
  <c r="AX57" i="1"/>
  <c r="AT57" i="1"/>
  <c r="AP57" i="1"/>
  <c r="AL57" i="1"/>
  <c r="AH57" i="1"/>
  <c r="AD57" i="1"/>
  <c r="Z57" i="1"/>
  <c r="V57" i="1"/>
  <c r="R57" i="1"/>
  <c r="N57" i="1"/>
  <c r="J57" i="1"/>
  <c r="F57" i="1"/>
  <c r="BF56" i="1"/>
  <c r="BB56" i="1"/>
  <c r="AX56" i="1"/>
  <c r="AT56" i="1"/>
  <c r="AP56" i="1"/>
  <c r="AL56" i="1"/>
  <c r="AH56" i="1"/>
  <c r="AD56" i="1"/>
  <c r="Z56" i="1"/>
  <c r="V56" i="1"/>
  <c r="R56" i="1"/>
  <c r="N56" i="1"/>
  <c r="J56" i="1"/>
  <c r="F56" i="1"/>
  <c r="BF55" i="1"/>
  <c r="BB55" i="1"/>
  <c r="AX55" i="1"/>
  <c r="AT55" i="1"/>
  <c r="AP55" i="1"/>
  <c r="AL55" i="1"/>
  <c r="AH55" i="1"/>
  <c r="AD55" i="1"/>
  <c r="Z55" i="1"/>
  <c r="V55" i="1"/>
  <c r="R55" i="1"/>
  <c r="N55" i="1"/>
  <c r="J55" i="1"/>
  <c r="F55" i="1"/>
  <c r="BF54" i="1"/>
  <c r="BB54" i="1"/>
  <c r="AX54" i="1"/>
  <c r="AT54" i="1"/>
  <c r="AP54" i="1"/>
  <c r="AL54" i="1"/>
  <c r="AH54" i="1"/>
  <c r="AD54" i="1"/>
  <c r="Z54" i="1"/>
  <c r="V54" i="1"/>
  <c r="R54" i="1"/>
  <c r="N54" i="1"/>
  <c r="J54" i="1"/>
  <c r="F54" i="1"/>
  <c r="BF53" i="1"/>
  <c r="BB53" i="1"/>
  <c r="AX53" i="1"/>
  <c r="AT53" i="1"/>
  <c r="AP53" i="1"/>
  <c r="AL53" i="1"/>
  <c r="AH53" i="1"/>
  <c r="AD53" i="1"/>
  <c r="Z53" i="1"/>
  <c r="V53" i="1"/>
  <c r="R53" i="1"/>
  <c r="N53" i="1"/>
  <c r="J53" i="1"/>
  <c r="F53" i="1"/>
  <c r="BF52" i="1"/>
  <c r="BB52" i="1"/>
  <c r="AX52" i="1"/>
  <c r="AT52" i="1"/>
  <c r="AP52" i="1"/>
  <c r="AL52" i="1"/>
  <c r="AH52" i="1"/>
  <c r="AD52" i="1"/>
  <c r="Z52" i="1"/>
  <c r="V52" i="1"/>
  <c r="R52" i="1"/>
  <c r="N52" i="1"/>
  <c r="J52" i="1"/>
  <c r="F52" i="1"/>
  <c r="BF51" i="1"/>
  <c r="BB51" i="1"/>
  <c r="AX51" i="1"/>
  <c r="AT51" i="1"/>
  <c r="AP51" i="1"/>
  <c r="AL51" i="1"/>
  <c r="AH51" i="1"/>
  <c r="AD51" i="1"/>
  <c r="Z51" i="1"/>
  <c r="V51" i="1"/>
  <c r="R51" i="1"/>
  <c r="N51" i="1"/>
  <c r="J51" i="1"/>
  <c r="F51" i="1"/>
  <c r="BF50" i="1"/>
  <c r="BB50" i="1"/>
  <c r="AX50" i="1"/>
  <c r="AT50" i="1"/>
  <c r="AP50" i="1"/>
  <c r="AL50" i="1"/>
  <c r="AH50" i="1"/>
  <c r="AD50" i="1"/>
  <c r="Z50" i="1"/>
  <c r="V50" i="1"/>
  <c r="R50" i="1"/>
  <c r="N50" i="1"/>
  <c r="J50" i="1"/>
  <c r="F50" i="1"/>
  <c r="BF48" i="1"/>
  <c r="BB48" i="1"/>
  <c r="AX48" i="1"/>
  <c r="AT48" i="1"/>
  <c r="AP48" i="1"/>
  <c r="AL48" i="1"/>
  <c r="AH48" i="1"/>
  <c r="AD48" i="1"/>
  <c r="Z48" i="1"/>
  <c r="V48" i="1"/>
  <c r="R48" i="1"/>
  <c r="N48" i="1"/>
  <c r="J48" i="1"/>
  <c r="F48" i="1"/>
  <c r="BF47" i="1"/>
  <c r="BB47" i="1"/>
  <c r="AX47" i="1"/>
  <c r="AT47" i="1"/>
  <c r="AP47" i="1"/>
  <c r="AL47" i="1"/>
  <c r="AH47" i="1"/>
  <c r="AD47" i="1"/>
  <c r="Z47" i="1"/>
  <c r="V47" i="1"/>
  <c r="R47" i="1"/>
  <c r="N47" i="1"/>
  <c r="J47" i="1"/>
  <c r="F47" i="1"/>
  <c r="BF46" i="1"/>
  <c r="BB46" i="1"/>
  <c r="AX46" i="1"/>
  <c r="AT46" i="1"/>
  <c r="AP46" i="1"/>
  <c r="AL46" i="1"/>
  <c r="AH46" i="1"/>
  <c r="AD46" i="1"/>
  <c r="Z46" i="1"/>
  <c r="V46" i="1"/>
  <c r="R46" i="1"/>
  <c r="N46" i="1"/>
  <c r="J46" i="1"/>
  <c r="F46" i="1"/>
  <c r="BF45" i="1"/>
  <c r="BB45" i="1"/>
  <c r="AX45" i="1"/>
  <c r="AT45" i="1"/>
  <c r="AP45" i="1"/>
  <c r="AL45" i="1"/>
  <c r="AH45" i="1"/>
  <c r="AD45" i="1"/>
  <c r="Z45" i="1"/>
  <c r="V45" i="1"/>
  <c r="R45" i="1"/>
  <c r="N45" i="1"/>
  <c r="J45" i="1"/>
  <c r="F45" i="1"/>
  <c r="BF44" i="1"/>
  <c r="BB44" i="1"/>
  <c r="AX44" i="1"/>
  <c r="AT44" i="1"/>
  <c r="AP44" i="1"/>
  <c r="AL44" i="1"/>
  <c r="AH44" i="1"/>
  <c r="AD44" i="1"/>
  <c r="Z44" i="1"/>
  <c r="V44" i="1"/>
  <c r="R44" i="1"/>
  <c r="N44" i="1"/>
  <c r="J44" i="1"/>
  <c r="F44" i="1"/>
  <c r="BF43" i="1"/>
  <c r="BB43" i="1"/>
  <c r="AX43" i="1"/>
  <c r="AT43" i="1"/>
  <c r="AP43" i="1"/>
  <c r="AL43" i="1"/>
  <c r="AH43" i="1"/>
  <c r="AD43" i="1"/>
  <c r="Z43" i="1"/>
  <c r="V43" i="1"/>
  <c r="R43" i="1"/>
  <c r="N43" i="1"/>
  <c r="J43" i="1"/>
  <c r="F43" i="1"/>
  <c r="BF42" i="1"/>
  <c r="BB42" i="1"/>
  <c r="AX42" i="1"/>
  <c r="AT42" i="1"/>
  <c r="AP42" i="1"/>
  <c r="AL42" i="1"/>
  <c r="AH42" i="1"/>
  <c r="AD42" i="1"/>
  <c r="Z42" i="1"/>
  <c r="V42" i="1"/>
  <c r="R42" i="1"/>
  <c r="N42" i="1"/>
  <c r="J42" i="1"/>
  <c r="F42" i="1"/>
  <c r="BF41" i="1"/>
  <c r="BB41" i="1"/>
  <c r="AX41" i="1"/>
  <c r="AT41" i="1"/>
  <c r="AP41" i="1"/>
  <c r="AL41" i="1"/>
  <c r="AH41" i="1"/>
  <c r="AD41" i="1"/>
  <c r="Z41" i="1"/>
  <c r="V41" i="1"/>
  <c r="R41" i="1"/>
  <c r="N41" i="1"/>
  <c r="J41" i="1"/>
  <c r="F41" i="1"/>
  <c r="BF40" i="1"/>
  <c r="BB40" i="1"/>
  <c r="AX40" i="1"/>
  <c r="AT40" i="1"/>
  <c r="AP40" i="1"/>
  <c r="AL40" i="1"/>
  <c r="AH40" i="1"/>
  <c r="AD40" i="1"/>
  <c r="Z40" i="1"/>
  <c r="V40" i="1"/>
  <c r="R40" i="1"/>
  <c r="N40" i="1"/>
  <c r="J40" i="1"/>
  <c r="F40" i="1"/>
  <c r="BF39" i="1"/>
  <c r="BB39" i="1"/>
  <c r="AX39" i="1"/>
  <c r="AT39" i="1"/>
  <c r="AP39" i="1"/>
  <c r="AL39" i="1"/>
  <c r="AH39" i="1"/>
  <c r="AD39" i="1"/>
  <c r="Z39" i="1"/>
  <c r="V39" i="1"/>
  <c r="R39" i="1"/>
  <c r="N39" i="1"/>
  <c r="J39" i="1"/>
  <c r="F39" i="1"/>
  <c r="BF30" i="1"/>
  <c r="BB30" i="1"/>
  <c r="AX30" i="1"/>
  <c r="AT30" i="1"/>
  <c r="AP30" i="1"/>
  <c r="AL30" i="1"/>
  <c r="AH30" i="1"/>
  <c r="AD30" i="1"/>
  <c r="Z30" i="1"/>
  <c r="V30" i="1"/>
  <c r="R30" i="1"/>
  <c r="N30" i="1"/>
  <c r="J30" i="1"/>
  <c r="F30" i="1"/>
  <c r="BF29" i="1"/>
  <c r="BB29" i="1"/>
  <c r="AX29" i="1"/>
  <c r="AT29" i="1"/>
  <c r="AP29" i="1"/>
  <c r="AL29" i="1"/>
  <c r="AH29" i="1"/>
  <c r="AD29" i="1"/>
  <c r="Z29" i="1"/>
  <c r="V29" i="1"/>
  <c r="R29" i="1"/>
  <c r="N29" i="1"/>
  <c r="J29" i="1"/>
  <c r="F29" i="1"/>
  <c r="BF28" i="1"/>
  <c r="BB28" i="1"/>
  <c r="AX28" i="1"/>
  <c r="AT28" i="1"/>
  <c r="AP28" i="1"/>
  <c r="AL28" i="1"/>
  <c r="AH28" i="1"/>
  <c r="AD28" i="1"/>
  <c r="Z28" i="1"/>
  <c r="V28" i="1"/>
  <c r="R28" i="1"/>
  <c r="N28" i="1"/>
  <c r="J28" i="1"/>
  <c r="F28" i="1"/>
  <c r="BF27" i="1"/>
  <c r="BB27" i="1"/>
  <c r="AX27" i="1"/>
  <c r="AT27" i="1"/>
  <c r="AP27" i="1"/>
  <c r="AL27" i="1"/>
  <c r="AH27" i="1"/>
  <c r="AD27" i="1"/>
  <c r="Z27" i="1"/>
  <c r="V27" i="1"/>
  <c r="R27" i="1"/>
  <c r="N27" i="1"/>
  <c r="J27" i="1"/>
  <c r="F27" i="1"/>
  <c r="BF26" i="1"/>
  <c r="BB26" i="1"/>
  <c r="AX26" i="1"/>
  <c r="AT26" i="1"/>
  <c r="AP26" i="1"/>
  <c r="AL26" i="1"/>
  <c r="AH26" i="1"/>
  <c r="AD26" i="1"/>
  <c r="Z26" i="1"/>
  <c r="V26" i="1"/>
  <c r="R26" i="1"/>
  <c r="N26" i="1"/>
  <c r="J26" i="1"/>
  <c r="F26" i="1"/>
  <c r="BF25" i="1"/>
  <c r="BB25" i="1"/>
  <c r="AX25" i="1"/>
  <c r="AT25" i="1"/>
  <c r="AP25" i="1"/>
  <c r="AL25" i="1"/>
  <c r="AH25" i="1"/>
  <c r="AD25" i="1"/>
  <c r="Z25" i="1"/>
  <c r="V25" i="1"/>
  <c r="R25" i="1"/>
  <c r="N25" i="1"/>
  <c r="J25" i="1"/>
  <c r="F25" i="1"/>
  <c r="BF24" i="1"/>
  <c r="BB24" i="1"/>
  <c r="AX24" i="1"/>
  <c r="AT24" i="1"/>
  <c r="AP24" i="1"/>
  <c r="AL24" i="1"/>
  <c r="AH24" i="1"/>
  <c r="AD24" i="1"/>
  <c r="Z24" i="1"/>
  <c r="V24" i="1"/>
  <c r="R24" i="1"/>
  <c r="N24" i="1"/>
  <c r="J24" i="1"/>
  <c r="F24" i="1"/>
  <c r="BF23" i="1"/>
  <c r="BB23" i="1"/>
  <c r="AX23" i="1"/>
  <c r="AT23" i="1"/>
  <c r="AP23" i="1"/>
  <c r="AL23" i="1"/>
  <c r="AH23" i="1"/>
  <c r="AD23" i="1"/>
  <c r="Z23" i="1"/>
  <c r="V23" i="1"/>
  <c r="F15" i="1"/>
  <c r="F31" i="1"/>
  <c r="F49" i="1"/>
  <c r="F64" i="1"/>
  <c r="J15" i="1"/>
  <c r="J31" i="1"/>
  <c r="J49" i="1"/>
  <c r="J64" i="1"/>
  <c r="N15" i="1"/>
  <c r="N31" i="1"/>
  <c r="N49" i="1"/>
  <c r="N64" i="1"/>
  <c r="R15" i="1"/>
  <c r="R31" i="1"/>
  <c r="R49" i="1"/>
  <c r="R64" i="1"/>
  <c r="V15" i="1"/>
  <c r="V31" i="1"/>
  <c r="V49" i="1"/>
  <c r="V64" i="1"/>
  <c r="Z15" i="1"/>
  <c r="Z31" i="1"/>
  <c r="Z49" i="1"/>
  <c r="Z64" i="1"/>
  <c r="AD15" i="1"/>
  <c r="AD31" i="1"/>
  <c r="AD49" i="1"/>
  <c r="AD64" i="1"/>
  <c r="AH15" i="1"/>
  <c r="AH31" i="1"/>
  <c r="AH49" i="1"/>
  <c r="AH64" i="1"/>
  <c r="AL15" i="1"/>
  <c r="AL31" i="1"/>
  <c r="AL49" i="1"/>
  <c r="AL64" i="1"/>
  <c r="AP15" i="1"/>
  <c r="AP31" i="1"/>
  <c r="AP49" i="1"/>
  <c r="AP64" i="1"/>
  <c r="AT15" i="1"/>
  <c r="AT31" i="1"/>
  <c r="AT49" i="1"/>
  <c r="AT64" i="1"/>
  <c r="AX15" i="1"/>
  <c r="AX31" i="1"/>
  <c r="AX49" i="1"/>
  <c r="AX64" i="1"/>
  <c r="BB15" i="1"/>
  <c r="BB31" i="1"/>
  <c r="BB49" i="1"/>
  <c r="BB64" i="1"/>
  <c r="BF15" i="1"/>
  <c r="BF31" i="1"/>
  <c r="BF49" i="1"/>
  <c r="BF64" i="1"/>
</calcChain>
</file>

<file path=xl/sharedStrings.xml><?xml version="1.0" encoding="utf-8"?>
<sst xmlns="http://schemas.openxmlformats.org/spreadsheetml/2006/main" count="962" uniqueCount="78">
  <si>
    <t>EVOLUÇÃO DO VALOR PRESENTE DA CARTEIRA E QUANTIDADE DE CONTRATOS ATIVOS NO ANO DE 2003</t>
  </si>
  <si>
    <t>POSIÇÃO</t>
  </si>
  <si>
    <t>E M P R E S A</t>
  </si>
  <si>
    <t>NOVEMBRO/2002</t>
  </si>
  <si>
    <t>DEZEMBRO/2002</t>
  </si>
  <si>
    <t>JANEIRO/2003</t>
  </si>
  <si>
    <t>FEVEREIRO/2003</t>
  </si>
  <si>
    <t>MARÇO/2003</t>
  </si>
  <si>
    <t>ABRIL/2003</t>
  </si>
  <si>
    <t>MAIO/2003</t>
  </si>
  <si>
    <t>JUNHO/2003</t>
  </si>
  <si>
    <t>JULHO/2003</t>
  </si>
  <si>
    <t>AGOSTO/2003</t>
  </si>
  <si>
    <t>SETEMBRO/2003</t>
  </si>
  <si>
    <t>OUTUBRO/2003</t>
  </si>
  <si>
    <t>NOVEMBRO/2003</t>
  </si>
  <si>
    <t>DEZEMBRO/2003</t>
  </si>
  <si>
    <t>|</t>
  </si>
  <si>
    <t>R$ (M)</t>
  </si>
  <si>
    <t>US$(M)</t>
  </si>
  <si>
    <t>CONTRATOS</t>
  </si>
  <si>
    <t>PART.%</t>
  </si>
  <si>
    <t>Safra</t>
  </si>
  <si>
    <t>Bradesco BCN</t>
  </si>
  <si>
    <t>Itauleasing</t>
  </si>
  <si>
    <t>IBM Leasing</t>
  </si>
  <si>
    <t>Hewlett Packard</t>
  </si>
  <si>
    <t>Sudameris</t>
  </si>
  <si>
    <t>BankBoston</t>
  </si>
  <si>
    <t>Unibanco</t>
  </si>
  <si>
    <t>BB Leasing</t>
  </si>
  <si>
    <t>Volkswagen</t>
  </si>
  <si>
    <t>SUBTOTAL</t>
  </si>
  <si>
    <t>HSBC</t>
  </si>
  <si>
    <t xml:space="preserve"> (*)</t>
  </si>
  <si>
    <t>Alfa</t>
  </si>
  <si>
    <t>Dibens</t>
  </si>
  <si>
    <t>Citibank</t>
  </si>
  <si>
    <t>DaimlerChrysler</t>
  </si>
  <si>
    <t>Santander</t>
  </si>
  <si>
    <t>Panamericano</t>
  </si>
  <si>
    <t>Cit Brasil</t>
  </si>
  <si>
    <t>Banrisul</t>
  </si>
  <si>
    <t>Santander Banespa</t>
  </si>
  <si>
    <t>Lloyds</t>
  </si>
  <si>
    <t>Finaustria</t>
  </si>
  <si>
    <t>Banco Finasa</t>
  </si>
  <si>
    <t>BV Leasing</t>
  </si>
  <si>
    <t>Inter American Express</t>
  </si>
  <si>
    <t xml:space="preserve">  (*) REFERE-SE AO VALOR DO ÚLTIMO MÊS INFORMADO</t>
  </si>
  <si>
    <t xml:space="preserve">  DATA: 09.01.2004</t>
  </si>
  <si>
    <t>EVOLUÇÃO DO VALOR PRESENTE DA CARTEIRA E QUANTIDADE DE</t>
  </si>
  <si>
    <t>CONTRATOS ATIVOS NO ANO DE 2003</t>
  </si>
  <si>
    <t>Toyota</t>
  </si>
  <si>
    <t>Banestes</t>
  </si>
  <si>
    <t>BMC</t>
  </si>
  <si>
    <t>BMW</t>
  </si>
  <si>
    <t>Mercantil do Brasil</t>
  </si>
  <si>
    <t>BIC</t>
  </si>
  <si>
    <t>LeasePlan</t>
  </si>
  <si>
    <t>Banco Guanabara</t>
  </si>
  <si>
    <t>BMG</t>
  </si>
  <si>
    <t>Banestado</t>
  </si>
  <si>
    <t>Societe</t>
  </si>
  <si>
    <t>Industrial do Brasil</t>
  </si>
  <si>
    <t>Fibra</t>
  </si>
  <si>
    <t>Honda</t>
  </si>
  <si>
    <t>Zogbi</t>
  </si>
  <si>
    <t>BGN</t>
  </si>
  <si>
    <t>Compaq Financial</t>
  </si>
  <si>
    <t>Sistema</t>
  </si>
  <si>
    <t>BBV Leasing</t>
  </si>
  <si>
    <t>BESC</t>
  </si>
  <si>
    <t>Finasa</t>
  </si>
  <si>
    <t>BancoCidade</t>
  </si>
  <si>
    <t>BFB</t>
  </si>
  <si>
    <t>Boavista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</si>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</sst>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\,##0\.0_);\(#\,##0\.0\)"/>
    <numFmt numFmtId="165" formatCode="0\.0"/>
    <numFmt numFmtId="166" formatCode="#\,##0\.0"/>
    <numFmt numFmtId="167" formatCode="#\,##0\.000"/>
    <numFmt numFmtId="168" formatCode="#\,##0\.00000000"/>
    <numFmt numFmtId="169" formatCode="#,##0.0000_);\(#,##0.0000\)"/>
    <numFmt numFmtId="170" formatCode="0.0"/>
    <numFmt numFmtId="171" formatCode="#,##0.0"/>
  </numFmts>
  <fonts count="20">
    <font>
      <sz val="10"/>
      <name val="Courier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20"/>
      <color indexed="8"/>
      <name val="Arial"/>
      <family val="2"/>
    </font>
    <font>
      <b/>
      <sz val="18"/>
      <name val="Arial"/>
      <family val="2"/>
    </font>
    <font>
      <sz val="18"/>
      <name val="Courier"/>
      <family val="3"/>
    </font>
    <font>
      <sz val="18"/>
      <name val="Arial"/>
      <family val="2"/>
    </font>
    <font>
      <sz val="16"/>
      <name val="Courier"/>
      <family val="3"/>
    </font>
    <font>
      <b/>
      <sz val="16"/>
      <name val="Arial"/>
      <family val="2"/>
    </font>
    <font>
      <sz val="16"/>
      <name val="Arial"/>
      <family val="2"/>
    </font>
    <font>
      <sz val="10"/>
      <color theme="1" tint="0.499984740745262"/>
      <name val="Courier"/>
      <family val="3"/>
    </font>
    <font>
      <b/>
      <sz val="14"/>
      <color theme="0"/>
      <name val="Arial Narrow"/>
      <family val="2"/>
    </font>
    <font>
      <sz val="14"/>
      <color theme="0"/>
      <name val="Arial Narrow"/>
      <family val="2"/>
    </font>
    <font>
      <sz val="14"/>
      <color theme="1" tint="0.499984740745262"/>
      <name val="Arial Narrow"/>
      <family val="2"/>
    </font>
    <font>
      <b/>
      <sz val="14"/>
      <color theme="1" tint="0.499984740745262"/>
      <name val="Arial Narrow"/>
      <family val="2"/>
    </font>
    <font>
      <b/>
      <i/>
      <sz val="14"/>
      <color theme="1" tint="0.499984740745262"/>
      <name val="Arial Narrow"/>
      <family val="2"/>
    </font>
    <font>
      <b/>
      <sz val="18"/>
      <color theme="0"/>
      <name val="Arial"/>
      <family val="2"/>
    </font>
    <font>
      <b/>
      <sz val="16"/>
      <color theme="0"/>
      <name val="Arial Narrow"/>
      <family val="2"/>
    </font>
    <font>
      <b/>
      <sz val="20"/>
      <color theme="1" tint="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DC5"/>
        <bgColor indexed="64"/>
      </patternFill>
    </fill>
  </fills>
  <borders count="2">
    <border>
      <left/>
      <right/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</borders>
  <cellStyleXfs count="1">
    <xf numFmtId="37" fontId="0" fillId="0" borderId="0" applyFill="0"/>
  </cellStyleXfs>
  <cellXfs count="101">
    <xf numFmtId="37" fontId="0" fillId="0" borderId="0" xfId="0"/>
    <xf numFmtId="37" fontId="1" fillId="0" borderId="0" xfId="0" applyFont="1"/>
    <xf numFmtId="37" fontId="1" fillId="0" borderId="0" xfId="0" applyFont="1" applyBorder="1"/>
    <xf numFmtId="37" fontId="10" fillId="0" borderId="0" xfId="0" applyFont="1" applyBorder="1"/>
    <xf numFmtId="37" fontId="10" fillId="0" borderId="0" xfId="0" applyFont="1" applyBorder="1" applyAlignment="1">
      <alignment horizontal="left"/>
    </xf>
    <xf numFmtId="37" fontId="9" fillId="0" borderId="0" xfId="0" quotePrefix="1" applyFont="1" applyBorder="1" applyAlignment="1">
      <alignment horizontal="left"/>
    </xf>
    <xf numFmtId="169" fontId="1" fillId="0" borderId="0" xfId="0" applyNumberFormat="1" applyFont="1"/>
    <xf numFmtId="37" fontId="4" fillId="3" borderId="1" xfId="0" applyFont="1" applyFill="1" applyBorder="1" applyAlignment="1">
      <alignment horizontal="center"/>
    </xf>
    <xf numFmtId="37" fontId="0" fillId="0" borderId="1" xfId="0" applyBorder="1" applyAlignment="1">
      <alignment horizontal="centerContinuous"/>
    </xf>
    <xf numFmtId="37" fontId="0" fillId="0" borderId="1" xfId="0" applyBorder="1"/>
    <xf numFmtId="37" fontId="1" fillId="0" borderId="1" xfId="0" applyFont="1" applyBorder="1"/>
    <xf numFmtId="37" fontId="3" fillId="3" borderId="1" xfId="0" applyFont="1" applyFill="1" applyBorder="1" applyAlignment="1">
      <alignment horizontal="center"/>
    </xf>
    <xf numFmtId="37" fontId="11" fillId="3" borderId="1" xfId="0" applyFont="1" applyFill="1" applyBorder="1" applyAlignment="1">
      <alignment horizontal="center"/>
    </xf>
    <xf numFmtId="37" fontId="12" fillId="4" borderId="1" xfId="0" applyFont="1" applyFill="1" applyBorder="1" applyAlignment="1">
      <alignment horizontal="centerContinuous"/>
    </xf>
    <xf numFmtId="37" fontId="13" fillId="4" borderId="1" xfId="0" applyFont="1" applyFill="1" applyBorder="1" applyAlignment="1">
      <alignment horizontal="centerContinuous"/>
    </xf>
    <xf numFmtId="37" fontId="8" fillId="0" borderId="1" xfId="0" applyFont="1" applyBorder="1"/>
    <xf numFmtId="37" fontId="1" fillId="0" borderId="1" xfId="0" quotePrefix="1" applyFont="1" applyBorder="1" applyAlignment="1" applyProtection="1">
      <alignment horizontal="fill"/>
    </xf>
    <xf numFmtId="37" fontId="12" fillId="4" borderId="1" xfId="0" applyFont="1" applyFill="1" applyBorder="1" applyAlignment="1">
      <alignment horizontal="center"/>
    </xf>
    <xf numFmtId="37" fontId="12" fillId="4" borderId="1" xfId="0" quotePrefix="1" applyFont="1" applyFill="1" applyBorder="1" applyAlignment="1" applyProtection="1">
      <alignment horizontal="center"/>
    </xf>
    <xf numFmtId="37" fontId="12" fillId="4" borderId="1" xfId="0" quotePrefix="1" applyFont="1" applyFill="1" applyBorder="1" applyAlignment="1" applyProtection="1">
      <alignment horizontal="center" vertical="center"/>
    </xf>
    <xf numFmtId="165" fontId="10" fillId="0" borderId="1" xfId="0" applyNumberFormat="1" applyFont="1" applyBorder="1" applyProtection="1"/>
    <xf numFmtId="165" fontId="1" fillId="0" borderId="1" xfId="0" applyNumberFormat="1" applyFont="1" applyBorder="1" applyProtection="1"/>
    <xf numFmtId="37" fontId="14" fillId="3" borderId="1" xfId="0" applyFont="1" applyFill="1" applyBorder="1" applyAlignment="1">
      <alignment horizontal="center"/>
    </xf>
    <xf numFmtId="37" fontId="14" fillId="3" borderId="1" xfId="0" applyNumberFormat="1" applyFont="1" applyFill="1" applyBorder="1" applyAlignment="1" applyProtection="1">
      <alignment horizontal="left" indent="1"/>
    </xf>
    <xf numFmtId="3" fontId="14" fillId="3" borderId="1" xfId="0" applyNumberFormat="1" applyFont="1" applyFill="1" applyBorder="1" applyProtection="1"/>
    <xf numFmtId="3" fontId="14" fillId="3" borderId="1" xfId="0" quotePrefix="1" applyNumberFormat="1" applyFont="1" applyFill="1" applyBorder="1" applyAlignment="1" applyProtection="1">
      <alignment horizontal="right"/>
    </xf>
    <xf numFmtId="3" fontId="14" fillId="3" borderId="1" xfId="0" applyNumberFormat="1" applyFont="1" applyFill="1" applyBorder="1" applyAlignment="1" applyProtection="1">
      <alignment horizontal="right"/>
    </xf>
    <xf numFmtId="170" fontId="14" fillId="3" borderId="1" xfId="0" applyNumberFormat="1" applyFont="1" applyFill="1" applyBorder="1" applyProtection="1"/>
    <xf numFmtId="3" fontId="14" fillId="3" borderId="1" xfId="0" applyNumberFormat="1" applyFont="1" applyFill="1" applyBorder="1" applyAlignment="1" applyProtection="1">
      <alignment horizontal="right" indent="1"/>
    </xf>
    <xf numFmtId="170" fontId="14" fillId="3" borderId="1" xfId="0" applyNumberFormat="1" applyFont="1" applyFill="1" applyBorder="1" applyAlignment="1" applyProtection="1">
      <alignment horizontal="right" indent="1"/>
    </xf>
    <xf numFmtId="3" fontId="14" fillId="3" borderId="1" xfId="0" quotePrefix="1" applyNumberFormat="1" applyFont="1" applyFill="1" applyBorder="1" applyAlignment="1" applyProtection="1">
      <alignment horizontal="right" indent="1"/>
    </xf>
    <xf numFmtId="165" fontId="7" fillId="0" borderId="1" xfId="0" applyNumberFormat="1" applyFont="1" applyBorder="1" applyProtection="1"/>
    <xf numFmtId="37" fontId="14" fillId="3" borderId="1" xfId="0" quotePrefix="1" applyNumberFormat="1" applyFont="1" applyFill="1" applyBorder="1" applyAlignment="1" applyProtection="1">
      <alignment horizontal="left" indent="1"/>
    </xf>
    <xf numFmtId="37" fontId="14" fillId="3" borderId="1" xfId="0" applyFont="1" applyFill="1" applyBorder="1" applyAlignment="1" applyProtection="1">
      <alignment horizontal="left" indent="1"/>
    </xf>
    <xf numFmtId="37" fontId="15" fillId="3" borderId="1" xfId="0" applyFont="1" applyFill="1" applyBorder="1" applyAlignment="1">
      <alignment horizontal="center"/>
    </xf>
    <xf numFmtId="37" fontId="15" fillId="3" borderId="1" xfId="0" applyNumberFormat="1" applyFont="1" applyFill="1" applyBorder="1" applyAlignment="1" applyProtection="1">
      <alignment horizontal="left" indent="1"/>
    </xf>
    <xf numFmtId="3" fontId="15" fillId="3" borderId="1" xfId="0" applyNumberFormat="1" applyFont="1" applyFill="1" applyBorder="1" applyProtection="1"/>
    <xf numFmtId="170" fontId="15" fillId="3" borderId="1" xfId="0" applyNumberFormat="1" applyFont="1" applyFill="1" applyBorder="1" applyProtection="1"/>
    <xf numFmtId="3" fontId="15" fillId="3" borderId="1" xfId="0" applyNumberFormat="1" applyFont="1" applyFill="1" applyBorder="1" applyAlignment="1" applyProtection="1">
      <alignment horizontal="right"/>
    </xf>
    <xf numFmtId="3" fontId="15" fillId="3" borderId="1" xfId="0" applyNumberFormat="1" applyFont="1" applyFill="1" applyBorder="1" applyAlignment="1" applyProtection="1">
      <alignment horizontal="right" indent="1"/>
    </xf>
    <xf numFmtId="170" fontId="15" fillId="3" borderId="1" xfId="0" applyNumberFormat="1" applyFont="1" applyFill="1" applyBorder="1" applyAlignment="1" applyProtection="1">
      <alignment horizontal="right" indent="1"/>
    </xf>
    <xf numFmtId="164" fontId="2" fillId="0" borderId="1" xfId="0" applyNumberFormat="1" applyFont="1" applyBorder="1" applyProtection="1"/>
    <xf numFmtId="3" fontId="16" fillId="3" borderId="1" xfId="0" applyNumberFormat="1" applyFont="1" applyFill="1" applyBorder="1" applyAlignment="1" applyProtection="1">
      <alignment horizontal="right" indent="1"/>
    </xf>
    <xf numFmtId="3" fontId="16" fillId="3" borderId="1" xfId="0" quotePrefix="1" applyNumberFormat="1" applyFont="1" applyFill="1" applyBorder="1" applyAlignment="1" applyProtection="1">
      <alignment horizontal="right" indent="1"/>
    </xf>
    <xf numFmtId="170" fontId="16" fillId="3" borderId="1" xfId="0" applyNumberFormat="1" applyFont="1" applyFill="1" applyBorder="1" applyAlignment="1" applyProtection="1">
      <alignment horizontal="right" indent="1"/>
    </xf>
    <xf numFmtId="3" fontId="16" fillId="3" borderId="1" xfId="0" applyNumberFormat="1" applyFont="1" applyFill="1" applyBorder="1" applyProtection="1"/>
    <xf numFmtId="3" fontId="16" fillId="3" borderId="1" xfId="0" quotePrefix="1" applyNumberFormat="1" applyFont="1" applyFill="1" applyBorder="1" applyAlignment="1" applyProtection="1">
      <alignment horizontal="right"/>
    </xf>
    <xf numFmtId="3" fontId="16" fillId="3" borderId="1" xfId="0" applyNumberFormat="1" applyFont="1" applyFill="1" applyBorder="1" applyAlignment="1" applyProtection="1">
      <alignment horizontal="right"/>
    </xf>
    <xf numFmtId="170" fontId="16" fillId="3" borderId="1" xfId="0" applyNumberFormat="1" applyFont="1" applyFill="1" applyBorder="1" applyProtection="1"/>
    <xf numFmtId="171" fontId="15" fillId="3" borderId="1" xfId="0" applyNumberFormat="1" applyFont="1" applyFill="1" applyBorder="1" applyProtection="1"/>
    <xf numFmtId="171" fontId="15" fillId="3" borderId="1" xfId="0" applyNumberFormat="1" applyFont="1" applyFill="1" applyBorder="1" applyAlignment="1" applyProtection="1">
      <alignment horizontal="right" indent="1"/>
    </xf>
    <xf numFmtId="166" fontId="16" fillId="3" borderId="1" xfId="0" applyNumberFormat="1" applyFont="1" applyFill="1" applyBorder="1" applyProtection="1"/>
    <xf numFmtId="166" fontId="16" fillId="3" borderId="1" xfId="0" applyNumberFormat="1" applyFont="1" applyFill="1" applyBorder="1" applyAlignment="1" applyProtection="1">
      <alignment horizontal="right"/>
    </xf>
    <xf numFmtId="166" fontId="16" fillId="3" borderId="1" xfId="0" applyNumberFormat="1" applyFont="1" applyFill="1" applyBorder="1" applyAlignment="1" applyProtection="1">
      <alignment horizontal="right" indent="1"/>
    </xf>
    <xf numFmtId="37" fontId="15" fillId="3" borderId="1" xfId="0" quotePrefix="1" applyFont="1" applyFill="1" applyBorder="1" applyAlignment="1">
      <alignment horizontal="center"/>
    </xf>
    <xf numFmtId="37" fontId="15" fillId="3" borderId="1" xfId="0" applyFont="1" applyFill="1" applyBorder="1" applyAlignment="1">
      <alignment horizontal="left" indent="1"/>
    </xf>
    <xf numFmtId="37" fontId="16" fillId="3" borderId="1" xfId="0" applyFont="1" applyFill="1" applyBorder="1" applyAlignment="1" applyProtection="1">
      <alignment horizontal="centerContinuous"/>
      <protection locked="0"/>
    </xf>
    <xf numFmtId="170" fontId="16" fillId="3" borderId="1" xfId="0" applyNumberFormat="1" applyFont="1" applyFill="1" applyBorder="1" applyAlignment="1" applyProtection="1">
      <alignment horizontal="centerContinuous"/>
      <protection locked="0"/>
    </xf>
    <xf numFmtId="37" fontId="16" fillId="3" borderId="1" xfId="0" applyFont="1" applyFill="1" applyBorder="1" applyAlignment="1" applyProtection="1">
      <alignment horizontal="right"/>
      <protection locked="0"/>
    </xf>
    <xf numFmtId="37" fontId="16" fillId="3" borderId="1" xfId="0" applyFont="1" applyFill="1" applyBorder="1" applyAlignment="1" applyProtection="1">
      <alignment horizontal="right" indent="1"/>
      <protection locked="0"/>
    </xf>
    <xf numFmtId="170" fontId="16" fillId="3" borderId="1" xfId="0" applyNumberFormat="1" applyFont="1" applyFill="1" applyBorder="1" applyAlignment="1" applyProtection="1">
      <alignment horizontal="right" indent="1"/>
      <protection locked="0"/>
    </xf>
    <xf numFmtId="37" fontId="16" fillId="3" borderId="1" xfId="0" applyFont="1" applyFill="1" applyBorder="1" applyAlignment="1">
      <alignment horizontal="centerContinuous"/>
    </xf>
    <xf numFmtId="170" fontId="16" fillId="3" borderId="1" xfId="0" applyNumberFormat="1" applyFont="1" applyFill="1" applyBorder="1" applyAlignment="1">
      <alignment horizontal="centerContinuous"/>
    </xf>
    <xf numFmtId="37" fontId="16" fillId="3" borderId="1" xfId="0" applyFont="1" applyFill="1" applyBorder="1" applyAlignment="1">
      <alignment horizontal="right"/>
    </xf>
    <xf numFmtId="37" fontId="16" fillId="3" borderId="1" xfId="0" applyFont="1" applyFill="1" applyBorder="1" applyAlignment="1">
      <alignment horizontal="right" indent="1"/>
    </xf>
    <xf numFmtId="170" fontId="16" fillId="3" borderId="1" xfId="0" applyNumberFormat="1" applyFont="1" applyFill="1" applyBorder="1" applyAlignment="1">
      <alignment horizontal="right" indent="1"/>
    </xf>
    <xf numFmtId="37" fontId="14" fillId="3" borderId="1" xfId="0" applyFont="1" applyFill="1" applyBorder="1" applyAlignment="1">
      <alignment horizontal="left" indent="1"/>
    </xf>
    <xf numFmtId="37" fontId="15" fillId="3" borderId="1" xfId="0" applyFont="1" applyFill="1" applyBorder="1" applyAlignment="1">
      <alignment horizontal="centerContinuous"/>
    </xf>
    <xf numFmtId="170" fontId="15" fillId="3" borderId="1" xfId="0" applyNumberFormat="1" applyFont="1" applyFill="1" applyBorder="1" applyAlignment="1">
      <alignment horizontal="centerContinuous"/>
    </xf>
    <xf numFmtId="37" fontId="15" fillId="3" borderId="1" xfId="0" applyFont="1" applyFill="1" applyBorder="1" applyAlignment="1">
      <alignment horizontal="right"/>
    </xf>
    <xf numFmtId="37" fontId="15" fillId="3" borderId="1" xfId="0" applyFont="1" applyFill="1" applyBorder="1" applyAlignment="1">
      <alignment horizontal="right" indent="1"/>
    </xf>
    <xf numFmtId="37" fontId="15" fillId="3" borderId="1" xfId="0" quotePrefix="1" applyFont="1" applyFill="1" applyBorder="1" applyAlignment="1" applyProtection="1">
      <alignment horizontal="center"/>
    </xf>
    <xf numFmtId="170" fontId="15" fillId="3" borderId="1" xfId="0" applyNumberFormat="1" applyFont="1" applyFill="1" applyBorder="1" applyAlignment="1">
      <alignment horizontal="center"/>
    </xf>
    <xf numFmtId="37" fontId="16" fillId="3" borderId="1" xfId="0" applyFont="1" applyFill="1" applyBorder="1" applyAlignment="1">
      <alignment horizontal="center"/>
    </xf>
    <xf numFmtId="37" fontId="16" fillId="3" borderId="1" xfId="0" quotePrefix="1" applyFont="1" applyFill="1" applyBorder="1" applyAlignment="1" applyProtection="1">
      <alignment horizontal="center"/>
    </xf>
    <xf numFmtId="170" fontId="16" fillId="3" borderId="1" xfId="0" applyNumberFormat="1" applyFont="1" applyFill="1" applyBorder="1" applyAlignment="1">
      <alignment horizontal="center"/>
    </xf>
    <xf numFmtId="37" fontId="15" fillId="3" borderId="1" xfId="0" quotePrefix="1" applyFont="1" applyFill="1" applyBorder="1" applyAlignment="1" applyProtection="1">
      <alignment horizontal="right"/>
    </xf>
    <xf numFmtId="37" fontId="15" fillId="3" borderId="1" xfId="0" quotePrefix="1" applyFont="1" applyFill="1" applyBorder="1" applyAlignment="1" applyProtection="1">
      <alignment horizontal="right" indent="1"/>
    </xf>
    <xf numFmtId="170" fontId="15" fillId="3" borderId="1" xfId="0" applyNumberFormat="1" applyFont="1" applyFill="1" applyBorder="1" applyAlignment="1">
      <alignment horizontal="right" indent="1"/>
    </xf>
    <xf numFmtId="37" fontId="14" fillId="3" borderId="1" xfId="0" quotePrefix="1" applyFont="1" applyFill="1" applyBorder="1" applyAlignment="1" applyProtection="1">
      <alignment horizontal="left" indent="1"/>
    </xf>
    <xf numFmtId="37" fontId="17" fillId="4" borderId="1" xfId="0" applyNumberFormat="1" applyFont="1" applyFill="1" applyBorder="1" applyProtection="1"/>
    <xf numFmtId="37" fontId="18" fillId="4" borderId="1" xfId="0" applyFont="1" applyFill="1" applyBorder="1" applyAlignment="1" applyProtection="1">
      <alignment horizontal="left" vertical="center" indent="1"/>
    </xf>
    <xf numFmtId="3" fontId="18" fillId="4" borderId="1" xfId="0" applyNumberFormat="1" applyFont="1" applyFill="1" applyBorder="1" applyAlignment="1" applyProtection="1">
      <alignment vertical="center"/>
    </xf>
    <xf numFmtId="171" fontId="18" fillId="4" borderId="1" xfId="0" applyNumberFormat="1" applyFont="1" applyFill="1" applyBorder="1" applyAlignment="1" applyProtection="1">
      <alignment vertical="center"/>
    </xf>
    <xf numFmtId="4" fontId="18" fillId="4" borderId="1" xfId="0" applyNumberFormat="1" applyFont="1" applyFill="1" applyBorder="1" applyAlignment="1" applyProtection="1">
      <alignment vertical="center"/>
    </xf>
    <xf numFmtId="3" fontId="18" fillId="4" borderId="1" xfId="0" applyNumberFormat="1" applyFont="1" applyFill="1" applyBorder="1" applyAlignment="1" applyProtection="1">
      <alignment horizontal="right" vertical="center" indent="1"/>
    </xf>
    <xf numFmtId="4" fontId="18" fillId="4" borderId="1" xfId="0" applyNumberFormat="1" applyFont="1" applyFill="1" applyBorder="1" applyAlignment="1" applyProtection="1">
      <alignment horizontal="right" vertical="center" indent="1"/>
    </xf>
    <xf numFmtId="164" fontId="5" fillId="2" borderId="1" xfId="0" applyNumberFormat="1" applyFont="1" applyFill="1" applyBorder="1" applyProtection="1"/>
    <xf numFmtId="37" fontId="6" fillId="0" borderId="1" xfId="0" applyFont="1" applyBorder="1"/>
    <xf numFmtId="37" fontId="7" fillId="0" borderId="1" xfId="0" applyFont="1" applyBorder="1"/>
    <xf numFmtId="37" fontId="0" fillId="3" borderId="1" xfId="0" applyFill="1" applyBorder="1" applyAlignment="1">
      <alignment horizontal="centerContinuous"/>
    </xf>
    <xf numFmtId="37" fontId="0" fillId="3" borderId="1" xfId="0" applyFill="1" applyBorder="1"/>
    <xf numFmtId="37" fontId="1" fillId="3" borderId="1" xfId="0" applyFont="1" applyFill="1" applyBorder="1"/>
    <xf numFmtId="37" fontId="0" fillId="3" borderId="1" xfId="0" applyFill="1" applyBorder="1" applyAlignment="1">
      <alignment horizontal="center"/>
    </xf>
    <xf numFmtId="37" fontId="12" fillId="4" borderId="1" xfId="0" applyFont="1" applyFill="1" applyBorder="1" applyAlignment="1">
      <alignment horizontal="center" vertical="center"/>
    </xf>
    <xf numFmtId="37" fontId="12" fillId="4" borderId="1" xfId="0" applyFont="1" applyFill="1" applyBorder="1" applyAlignment="1">
      <alignment horizontal="center" vertical="center"/>
    </xf>
    <xf numFmtId="37" fontId="12" fillId="4" borderId="1" xfId="0" applyNumberFormat="1" applyFont="1" applyFill="1" applyBorder="1" applyAlignment="1" applyProtection="1">
      <alignment horizontal="center" vertical="center"/>
    </xf>
    <xf numFmtId="37" fontId="19" fillId="3" borderId="1" xfId="0" applyFont="1" applyFill="1" applyBorder="1" applyAlignment="1">
      <alignment horizontal="center"/>
    </xf>
    <xf numFmtId="164" fontId="9" fillId="0" borderId="1" xfId="0" applyNumberFormat="1" applyFont="1" applyBorder="1" applyProtection="1"/>
    <xf numFmtId="167" fontId="3" fillId="0" borderId="0" xfId="0" applyNumberFormat="1" applyFont="1" applyFill="1" applyBorder="1" applyProtection="1"/>
    <xf numFmtId="168" fontId="3" fillId="0" borderId="0" xfId="0" applyNumberFormat="1" applyFont="1" applyFill="1" applyBorder="1" applyProtection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K11" transitionEvaluation="1" transitionEntry="1" codeName="Plan1"/>
  <dimension ref="A1:FF159"/>
  <sheetViews>
    <sheetView showGridLines="0" tabSelected="1" zoomScale="70" zoomScaleNormal="70" workbookViewId="0" xr3:uid="{AEA406A1-0E4B-5B11-9CD5-51D6E497D94C}">
      <pane xSplit="2" ySplit="4" topLeftCell="K11" activePane="bottomRight" state="frozen"/>
      <selection pane="bottomLeft" activeCell="A5" sqref="A5"/>
      <selection pane="topRight" activeCell="C1" sqref="C1"/>
      <selection pane="bottomRight" activeCell="B2" sqref="B2"/>
    </sheetView>
  </sheetViews>
  <sheetFormatPr defaultColWidth="12.625" defaultRowHeight="14.25"/>
  <cols>
    <col min="1" max="1" width="16.625" style="1" customWidth="1"/>
    <col min="2" max="2" width="33" style="1" customWidth="1"/>
    <col min="3" max="5" width="22.75" style="1" hidden="1" customWidth="1"/>
    <col min="6" max="6" width="16.625" style="1" hidden="1" customWidth="1"/>
    <col min="7" max="9" width="22.75" style="1" hidden="1" customWidth="1"/>
    <col min="10" max="10" width="16.625" style="1" hidden="1" customWidth="1"/>
    <col min="11" max="13" width="22.75" style="1" customWidth="1"/>
    <col min="14" max="14" width="16.625" style="1" customWidth="1"/>
    <col min="15" max="17" width="22.75" style="1" customWidth="1"/>
    <col min="18" max="18" width="16.625" style="1" customWidth="1"/>
    <col min="19" max="21" width="22.75" style="1" customWidth="1"/>
    <col min="22" max="22" width="16.625" style="1" customWidth="1"/>
    <col min="23" max="25" width="22.75" style="1" customWidth="1"/>
    <col min="26" max="26" width="16.625" style="1" customWidth="1"/>
    <col min="27" max="27" width="23" style="1" customWidth="1"/>
    <col min="28" max="29" width="22.75" style="1" customWidth="1"/>
    <col min="30" max="30" width="16.625" style="1" customWidth="1"/>
    <col min="31" max="33" width="23" style="1" customWidth="1"/>
    <col min="34" max="34" width="16.625" style="1" customWidth="1"/>
    <col min="35" max="37" width="23" style="1" customWidth="1"/>
    <col min="38" max="38" width="16.625" style="1" customWidth="1"/>
    <col min="39" max="41" width="23" style="1" customWidth="1"/>
    <col min="42" max="42" width="16.625" style="1" customWidth="1"/>
    <col min="43" max="45" width="23" style="1" customWidth="1"/>
    <col min="46" max="46" width="16.625" style="1" customWidth="1"/>
    <col min="47" max="47" width="23.25" style="1" customWidth="1"/>
    <col min="48" max="49" width="23" style="1" customWidth="1"/>
    <col min="50" max="50" width="16.625" style="1" customWidth="1"/>
    <col min="51" max="53" width="23.25" style="1" customWidth="1"/>
    <col min="54" max="54" width="16.625" style="1" customWidth="1"/>
    <col min="55" max="57" width="23.25" style="1" customWidth="1"/>
    <col min="58" max="58" width="16.625" style="1" customWidth="1"/>
    <col min="59" max="59" width="6.75" style="1" customWidth="1"/>
    <col min="60" max="60" width="4.125" style="1" customWidth="1"/>
    <col min="61" max="61" width="14.75" style="1" customWidth="1"/>
    <col min="62" max="62" width="9.625" style="1" customWidth="1"/>
    <col min="63" max="63" width="12.625" style="1" customWidth="1"/>
    <col min="64" max="64" width="9.625" style="1" customWidth="1"/>
    <col min="65" max="65" width="12.625" style="1" customWidth="1"/>
    <col min="66" max="66" width="9.625" style="1" customWidth="1"/>
    <col min="67" max="67" width="12.625" style="1" customWidth="1"/>
    <col min="68" max="68" width="9.625" style="1" customWidth="1"/>
    <col min="69" max="69" width="12.625" style="1" customWidth="1"/>
    <col min="70" max="70" width="9.625" style="1" customWidth="1"/>
    <col min="71" max="71" width="12.625" style="1" customWidth="1"/>
    <col min="72" max="72" width="9.625" style="1" customWidth="1"/>
    <col min="73" max="73" width="14.625" style="1" customWidth="1"/>
    <col min="74" max="74" width="9.625" style="1" customWidth="1"/>
    <col min="75" max="75" width="12.625" style="1" customWidth="1"/>
    <col min="76" max="76" width="9.625" style="1" customWidth="1"/>
    <col min="77" max="77" width="14.625" style="1" customWidth="1"/>
    <col min="78" max="78" width="9.625" style="1" customWidth="1"/>
    <col min="79" max="79" width="12.625" style="1" customWidth="1"/>
    <col min="80" max="80" width="9.625" style="1" customWidth="1"/>
    <col min="81" max="81" width="12.625" style="1" customWidth="1"/>
    <col min="82" max="82" width="9.625" style="1" customWidth="1"/>
    <col min="83" max="83" width="12.625" style="1" customWidth="1"/>
    <col min="84" max="84" width="9.625" style="1" customWidth="1"/>
    <col min="85" max="85" width="14.625" style="1" customWidth="1"/>
    <col min="86" max="86" width="9.625" style="1" customWidth="1"/>
    <col min="87" max="87" width="12.625" style="1" customWidth="1"/>
    <col min="88" max="88" width="9.625" style="1" customWidth="1"/>
    <col min="89" max="89" width="12.625" style="1" customWidth="1"/>
    <col min="90" max="90" width="9.625" style="1" customWidth="1"/>
    <col min="91" max="91" width="12.625" style="1" customWidth="1"/>
    <col min="92" max="92" width="9.625" style="1" customWidth="1"/>
    <col min="93" max="93" width="12.625" style="1" customWidth="1"/>
    <col min="94" max="94" width="9.625" style="1" customWidth="1"/>
    <col min="95" max="95" width="12.625" style="1" customWidth="1"/>
    <col min="96" max="96" width="9.625" style="1" customWidth="1"/>
    <col min="97" max="97" width="12.625" style="1" customWidth="1"/>
    <col min="98" max="98" width="9.625" style="1" customWidth="1"/>
    <col min="99" max="99" width="12.625" style="1" customWidth="1"/>
    <col min="100" max="100" width="9.625" style="1" customWidth="1"/>
    <col min="101" max="101" width="12.625" style="1" customWidth="1"/>
    <col min="102" max="102" width="9.625" style="1" customWidth="1"/>
    <col min="103" max="103" width="12.625" style="1" customWidth="1"/>
    <col min="104" max="104" width="9.625" style="1" customWidth="1"/>
    <col min="105" max="105" width="12.625" style="1" customWidth="1"/>
    <col min="106" max="106" width="9.625" style="1" customWidth="1"/>
    <col min="107" max="107" width="12.625" style="1" customWidth="1"/>
    <col min="108" max="108" width="9.625" style="1" customWidth="1"/>
    <col min="109" max="109" width="14.625" style="1" customWidth="1"/>
    <col min="110" max="110" width="9.625" style="1" customWidth="1"/>
    <col min="111" max="111" width="12.625" style="1" customWidth="1"/>
    <col min="112" max="112" width="9.625" style="1" customWidth="1"/>
    <col min="113" max="113" width="14.625" style="1" customWidth="1"/>
    <col min="114" max="114" width="9.625" style="1" customWidth="1"/>
    <col min="115" max="115" width="14.625" style="1" customWidth="1"/>
    <col min="116" max="116" width="9.625" style="1" customWidth="1"/>
    <col min="117" max="117" width="12.625" style="1" customWidth="1"/>
    <col min="118" max="118" width="9.625" style="1" customWidth="1"/>
    <col min="119" max="119" width="12.625" style="1" customWidth="1"/>
    <col min="120" max="120" width="9.625" style="1" customWidth="1"/>
    <col min="121" max="121" width="14.625" style="1" customWidth="1"/>
    <col min="122" max="122" width="9.625" style="1" customWidth="1"/>
    <col min="123" max="123" width="12.625" style="1" customWidth="1"/>
    <col min="124" max="124" width="9.625" style="1" customWidth="1"/>
    <col min="125" max="125" width="14.625" style="1" customWidth="1"/>
    <col min="126" max="126" width="9.625" style="1" customWidth="1"/>
    <col min="127" max="127" width="14.625" style="1" customWidth="1"/>
    <col min="128" max="128" width="9.625" style="1" customWidth="1"/>
    <col min="129" max="129" width="12.625" style="1" customWidth="1"/>
    <col min="130" max="130" width="9.625" style="1" customWidth="1"/>
    <col min="131" max="131" width="12.625" style="1" customWidth="1"/>
    <col min="132" max="132" width="9.625" style="1" customWidth="1"/>
    <col min="133" max="133" width="15.625" style="1" customWidth="1"/>
    <col min="134" max="134" width="9.625" style="1" customWidth="1"/>
    <col min="135" max="137" width="12.625" style="1" customWidth="1"/>
    <col min="138" max="138" width="9.625" style="1" customWidth="1"/>
    <col min="139" max="139" width="12.625" style="1" customWidth="1"/>
    <col min="140" max="140" width="9.625" style="1" customWidth="1"/>
    <col min="141" max="141" width="12.625" style="1" customWidth="1"/>
    <col min="142" max="142" width="9.625" style="1" customWidth="1"/>
    <col min="143" max="143" width="12.625" style="1" customWidth="1"/>
    <col min="144" max="144" width="9.625" style="1" customWidth="1"/>
    <col min="145" max="145" width="12.625" style="1" customWidth="1"/>
    <col min="146" max="146" width="9.625" style="1" customWidth="1"/>
    <col min="147" max="147" width="12.625" style="1" customWidth="1"/>
    <col min="148" max="148" width="9.625" style="1" customWidth="1"/>
    <col min="149" max="149" width="12.625" style="1" customWidth="1"/>
    <col min="150" max="150" width="9.625" style="1" customWidth="1"/>
    <col min="151" max="151" width="12.625" style="1" customWidth="1"/>
    <col min="152" max="152" width="9.625" style="1" customWidth="1"/>
    <col min="153" max="153" width="12.625" style="1" customWidth="1"/>
    <col min="154" max="154" width="9.625" style="1" customWidth="1"/>
    <col min="155" max="155" width="12.625" style="1" customWidth="1"/>
    <col min="156" max="156" width="9.625" style="1" customWidth="1"/>
    <col min="157" max="157" width="12.625" style="1" customWidth="1"/>
    <col min="158" max="158" width="9.625" style="1" customWidth="1"/>
    <col min="159" max="159" width="12.625" style="1" customWidth="1"/>
    <col min="160" max="160" width="9.625" style="1" customWidth="1"/>
    <col min="161" max="161" width="12.625" style="1" customWidth="1"/>
    <col min="162" max="163" width="9.625" style="1" customWidth="1"/>
    <col min="164" max="208" width="12.625" style="1" customWidth="1"/>
    <col min="209" max="16384" width="12.625" style="1"/>
  </cols>
  <sheetData>
    <row r="1" spans="1:162" s="92" customFormat="1" ht="30" customHeight="1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97" t="s">
        <v>0</v>
      </c>
      <c r="AX1" s="97"/>
      <c r="AY1" s="97"/>
      <c r="AZ1" s="97"/>
      <c r="BA1" s="97"/>
      <c r="BB1" s="97"/>
      <c r="BC1" s="97"/>
      <c r="BD1" s="97"/>
      <c r="BE1" s="97"/>
      <c r="BF1" s="97"/>
      <c r="BG1" s="90"/>
      <c r="BH1" s="90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  <c r="BU1" s="91"/>
      <c r="BV1" s="91"/>
      <c r="BW1" s="91"/>
    </row>
    <row r="2" spans="1:162" s="92" customFormat="1" ht="30" customHeight="1">
      <c r="A2" s="7"/>
      <c r="B2" s="11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90"/>
      <c r="BH2" s="90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</row>
    <row r="3" spans="1:162" s="10" customFormat="1" ht="30" customHeight="1">
      <c r="A3" s="95" t="s">
        <v>1</v>
      </c>
      <c r="B3" s="96" t="s">
        <v>2</v>
      </c>
      <c r="C3" s="13" t="s">
        <v>3</v>
      </c>
      <c r="D3" s="14"/>
      <c r="E3" s="14"/>
      <c r="F3" s="14"/>
      <c r="G3" s="13" t="s">
        <v>4</v>
      </c>
      <c r="H3" s="14"/>
      <c r="I3" s="14"/>
      <c r="J3" s="14"/>
      <c r="K3" s="13" t="s">
        <v>5</v>
      </c>
      <c r="L3" s="14"/>
      <c r="M3" s="14"/>
      <c r="N3" s="14"/>
      <c r="O3" s="13" t="s">
        <v>6</v>
      </c>
      <c r="P3" s="14"/>
      <c r="Q3" s="14"/>
      <c r="R3" s="14"/>
      <c r="S3" s="13" t="s">
        <v>7</v>
      </c>
      <c r="T3" s="14"/>
      <c r="U3" s="14"/>
      <c r="V3" s="14"/>
      <c r="W3" s="13" t="s">
        <v>8</v>
      </c>
      <c r="X3" s="14"/>
      <c r="Y3" s="14"/>
      <c r="Z3" s="14"/>
      <c r="AA3" s="13" t="s">
        <v>9</v>
      </c>
      <c r="AB3" s="14"/>
      <c r="AC3" s="14"/>
      <c r="AD3" s="14"/>
      <c r="AE3" s="13" t="s">
        <v>10</v>
      </c>
      <c r="AF3" s="14"/>
      <c r="AG3" s="14"/>
      <c r="AH3" s="14"/>
      <c r="AI3" s="13" t="s">
        <v>11</v>
      </c>
      <c r="AJ3" s="14"/>
      <c r="AK3" s="14"/>
      <c r="AL3" s="14"/>
      <c r="AM3" s="13" t="s">
        <v>12</v>
      </c>
      <c r="AN3" s="14"/>
      <c r="AO3" s="14"/>
      <c r="AP3" s="14"/>
      <c r="AQ3" s="13" t="s">
        <v>13</v>
      </c>
      <c r="AR3" s="14"/>
      <c r="AS3" s="14"/>
      <c r="AT3" s="14"/>
      <c r="AU3" s="95" t="s">
        <v>14</v>
      </c>
      <c r="AV3" s="95"/>
      <c r="AW3" s="95"/>
      <c r="AX3" s="95"/>
      <c r="AY3" s="95" t="s">
        <v>15</v>
      </c>
      <c r="AZ3" s="95"/>
      <c r="BA3" s="95"/>
      <c r="BB3" s="95"/>
      <c r="BC3" s="95" t="s">
        <v>16</v>
      </c>
      <c r="BD3" s="95"/>
      <c r="BE3" s="95"/>
      <c r="BF3" s="95"/>
      <c r="BG3" s="15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16" t="s">
        <v>17</v>
      </c>
      <c r="EJ3" s="16" t="s">
        <v>17</v>
      </c>
      <c r="EK3" s="16" t="s">
        <v>17</v>
      </c>
      <c r="EL3" s="16" t="s">
        <v>17</v>
      </c>
      <c r="EM3" s="16" t="s">
        <v>17</v>
      </c>
      <c r="EN3" s="16" t="s">
        <v>17</v>
      </c>
      <c r="EO3" s="16" t="s">
        <v>17</v>
      </c>
      <c r="EP3" s="16" t="s">
        <v>17</v>
      </c>
      <c r="EQ3" s="16" t="s">
        <v>17</v>
      </c>
      <c r="ER3" s="16" t="s">
        <v>17</v>
      </c>
      <c r="ES3" s="16" t="s">
        <v>17</v>
      </c>
      <c r="ET3" s="16" t="s">
        <v>17</v>
      </c>
      <c r="EU3" s="16" t="s">
        <v>17</v>
      </c>
      <c r="EV3" s="16" t="s">
        <v>17</v>
      </c>
      <c r="EW3" s="16" t="s">
        <v>17</v>
      </c>
      <c r="EX3" s="16" t="s">
        <v>17</v>
      </c>
      <c r="EY3" s="16" t="s">
        <v>17</v>
      </c>
      <c r="EZ3" s="16" t="s">
        <v>17</v>
      </c>
      <c r="FA3" s="16" t="s">
        <v>17</v>
      </c>
      <c r="FB3" s="16" t="s">
        <v>17</v>
      </c>
      <c r="FC3" s="16" t="s">
        <v>17</v>
      </c>
      <c r="FD3" s="16" t="s">
        <v>17</v>
      </c>
      <c r="FE3" s="16" t="s">
        <v>17</v>
      </c>
      <c r="FF3" s="16" t="s">
        <v>17</v>
      </c>
    </row>
    <row r="4" spans="1:162" s="10" customFormat="1" ht="30" customHeight="1">
      <c r="A4" s="95"/>
      <c r="B4" s="96"/>
      <c r="C4" s="17" t="s">
        <v>18</v>
      </c>
      <c r="D4" s="18" t="s">
        <v>19</v>
      </c>
      <c r="E4" s="18" t="s">
        <v>20</v>
      </c>
      <c r="F4" s="17" t="s">
        <v>21</v>
      </c>
      <c r="G4" s="17" t="s">
        <v>18</v>
      </c>
      <c r="H4" s="18" t="s">
        <v>19</v>
      </c>
      <c r="I4" s="18" t="s">
        <v>20</v>
      </c>
      <c r="J4" s="17" t="s">
        <v>21</v>
      </c>
      <c r="K4" s="17" t="s">
        <v>18</v>
      </c>
      <c r="L4" s="18" t="s">
        <v>19</v>
      </c>
      <c r="M4" s="18" t="s">
        <v>20</v>
      </c>
      <c r="N4" s="17" t="s">
        <v>21</v>
      </c>
      <c r="O4" s="17" t="s">
        <v>18</v>
      </c>
      <c r="P4" s="18" t="s">
        <v>19</v>
      </c>
      <c r="Q4" s="18" t="s">
        <v>20</v>
      </c>
      <c r="R4" s="17" t="s">
        <v>21</v>
      </c>
      <c r="S4" s="17" t="s">
        <v>18</v>
      </c>
      <c r="T4" s="18" t="s">
        <v>19</v>
      </c>
      <c r="U4" s="18" t="s">
        <v>20</v>
      </c>
      <c r="V4" s="17" t="s">
        <v>21</v>
      </c>
      <c r="W4" s="17" t="s">
        <v>18</v>
      </c>
      <c r="X4" s="18" t="s">
        <v>19</v>
      </c>
      <c r="Y4" s="18" t="s">
        <v>20</v>
      </c>
      <c r="Z4" s="17" t="s">
        <v>21</v>
      </c>
      <c r="AA4" s="17" t="s">
        <v>18</v>
      </c>
      <c r="AB4" s="18" t="s">
        <v>19</v>
      </c>
      <c r="AC4" s="18" t="s">
        <v>20</v>
      </c>
      <c r="AD4" s="17" t="s">
        <v>21</v>
      </c>
      <c r="AE4" s="17" t="s">
        <v>18</v>
      </c>
      <c r="AF4" s="18" t="s">
        <v>19</v>
      </c>
      <c r="AG4" s="18" t="s">
        <v>20</v>
      </c>
      <c r="AH4" s="17" t="s">
        <v>21</v>
      </c>
      <c r="AI4" s="17" t="s">
        <v>18</v>
      </c>
      <c r="AJ4" s="18" t="s">
        <v>19</v>
      </c>
      <c r="AK4" s="18" t="s">
        <v>20</v>
      </c>
      <c r="AL4" s="17" t="s">
        <v>21</v>
      </c>
      <c r="AM4" s="17" t="s">
        <v>18</v>
      </c>
      <c r="AN4" s="18" t="s">
        <v>19</v>
      </c>
      <c r="AO4" s="18" t="s">
        <v>20</v>
      </c>
      <c r="AP4" s="17" t="s">
        <v>21</v>
      </c>
      <c r="AQ4" s="17" t="s">
        <v>18</v>
      </c>
      <c r="AR4" s="18" t="s">
        <v>19</v>
      </c>
      <c r="AS4" s="18" t="s">
        <v>20</v>
      </c>
      <c r="AT4" s="17" t="s">
        <v>21</v>
      </c>
      <c r="AU4" s="94" t="s">
        <v>18</v>
      </c>
      <c r="AV4" s="19" t="s">
        <v>19</v>
      </c>
      <c r="AW4" s="19" t="s">
        <v>20</v>
      </c>
      <c r="AX4" s="94" t="s">
        <v>21</v>
      </c>
      <c r="AY4" s="94" t="s">
        <v>18</v>
      </c>
      <c r="AZ4" s="19" t="s">
        <v>19</v>
      </c>
      <c r="BA4" s="19" t="s">
        <v>20</v>
      </c>
      <c r="BB4" s="94" t="s">
        <v>21</v>
      </c>
      <c r="BC4" s="94" t="s">
        <v>18</v>
      </c>
      <c r="BD4" s="19" t="s">
        <v>19</v>
      </c>
      <c r="BE4" s="19" t="s">
        <v>20</v>
      </c>
      <c r="BF4" s="94" t="s">
        <v>21</v>
      </c>
      <c r="BG4" s="20"/>
      <c r="BH4" s="21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16" t="s">
        <v>17</v>
      </c>
      <c r="EJ4" s="16" t="s">
        <v>17</v>
      </c>
      <c r="EK4" s="16" t="s">
        <v>17</v>
      </c>
      <c r="EL4" s="16" t="s">
        <v>17</v>
      </c>
      <c r="EM4" s="16" t="s">
        <v>17</v>
      </c>
      <c r="EN4" s="16" t="s">
        <v>17</v>
      </c>
      <c r="EO4" s="16" t="s">
        <v>17</v>
      </c>
      <c r="EP4" s="16" t="s">
        <v>17</v>
      </c>
      <c r="EQ4" s="16" t="s">
        <v>17</v>
      </c>
      <c r="ER4" s="16" t="s">
        <v>17</v>
      </c>
      <c r="ES4" s="16" t="s">
        <v>17</v>
      </c>
      <c r="ET4" s="16" t="s">
        <v>17</v>
      </c>
      <c r="EU4" s="16" t="s">
        <v>17</v>
      </c>
      <c r="EV4" s="16" t="s">
        <v>17</v>
      </c>
      <c r="EW4" s="16" t="s">
        <v>17</v>
      </c>
      <c r="EX4" s="16" t="s">
        <v>17</v>
      </c>
      <c r="EY4" s="16" t="s">
        <v>17</v>
      </c>
      <c r="EZ4" s="16" t="s">
        <v>17</v>
      </c>
      <c r="FA4" s="16" t="s">
        <v>17</v>
      </c>
      <c r="FB4" s="16" t="s">
        <v>17</v>
      </c>
      <c r="FC4" s="16" t="s">
        <v>17</v>
      </c>
      <c r="FD4" s="16" t="s">
        <v>17</v>
      </c>
      <c r="FE4" s="16" t="s">
        <v>17</v>
      </c>
      <c r="FF4" s="16" t="s">
        <v>17</v>
      </c>
    </row>
    <row r="5" spans="1:162" s="10" customFormat="1" ht="30" customHeight="1">
      <c r="A5" s="22">
        <v>1</v>
      </c>
      <c r="B5" s="23" t="s">
        <v>22</v>
      </c>
      <c r="C5" s="24">
        <v>1097768</v>
      </c>
      <c r="D5" s="25">
        <f>C5/$C$72</f>
        <v>301874.87969201157</v>
      </c>
      <c r="E5" s="26">
        <v>47123</v>
      </c>
      <c r="F5" s="27">
        <f t="shared" ref="F5:F14" si="0">(D5/D$64*100)</f>
        <v>11.774597726164309</v>
      </c>
      <c r="G5" s="24">
        <v>1092764</v>
      </c>
      <c r="H5" s="25">
        <f>G5/$H$72</f>
        <v>309275.74788441398</v>
      </c>
      <c r="I5" s="26">
        <v>46041</v>
      </c>
      <c r="J5" s="27">
        <f t="shared" ref="J5:J14" si="1">(H5/H$64*100)</f>
        <v>12.027882095135014</v>
      </c>
      <c r="K5" s="24">
        <v>1042321</v>
      </c>
      <c r="L5" s="25">
        <f>K5/$L$72</f>
        <v>295626.80810028932</v>
      </c>
      <c r="M5" s="26">
        <v>44989</v>
      </c>
      <c r="N5" s="27">
        <f t="shared" ref="N5:N14" si="2">(L5/L$64*100)</f>
        <v>11.361327734804389</v>
      </c>
      <c r="O5" s="24">
        <v>1035969</v>
      </c>
      <c r="P5" s="25">
        <f t="shared" ref="P5:P14" si="3">O5/$P$72</f>
        <v>290741.1876964526</v>
      </c>
      <c r="Q5" s="26">
        <v>43895</v>
      </c>
      <c r="R5" s="27">
        <f t="shared" ref="R5:R14" si="4">(P5/P$64*100)</f>
        <v>11.601157879223802</v>
      </c>
      <c r="S5" s="24">
        <v>1010358</v>
      </c>
      <c r="T5" s="25">
        <f t="shared" ref="T5:T14" si="5">S5/$T$72</f>
        <v>301320.56902567775</v>
      </c>
      <c r="U5" s="26">
        <v>42795</v>
      </c>
      <c r="V5" s="27">
        <f t="shared" ref="V5:V14" si="6">(T5/T$64*100)</f>
        <v>11.808604368332528</v>
      </c>
      <c r="W5" s="24">
        <v>1020287</v>
      </c>
      <c r="X5" s="25">
        <f t="shared" ref="X5:X14" si="7">W5/$X$72</f>
        <v>353064.91798740398</v>
      </c>
      <c r="Y5" s="26">
        <v>42021</v>
      </c>
      <c r="Z5" s="27">
        <f t="shared" ref="Z5:Z14" si="8">(X5/X$64*100)</f>
        <v>12.26468061719695</v>
      </c>
      <c r="AA5" s="24">
        <v>1025322</v>
      </c>
      <c r="AB5" s="25">
        <f t="shared" ref="AB5:AB14" si="9">AA5/$AB$72</f>
        <v>345738.46776369034</v>
      </c>
      <c r="AC5" s="26">
        <v>41302</v>
      </c>
      <c r="AD5" s="27">
        <f t="shared" ref="AD5:AD14" si="10">(AB5/AB$64*100)</f>
        <v>12.485615255399498</v>
      </c>
      <c r="AE5" s="24">
        <v>1065232</v>
      </c>
      <c r="AF5" s="25">
        <f t="shared" ref="AF5:AF14" si="11">AE5/$AF$72</f>
        <v>370902.5069637883</v>
      </c>
      <c r="AG5" s="26">
        <v>40551</v>
      </c>
      <c r="AH5" s="27">
        <f t="shared" ref="AH5:AH14" si="12">(AF5/AF$64*100)</f>
        <v>13.020261567348893</v>
      </c>
      <c r="AI5" s="24">
        <v>1106406</v>
      </c>
      <c r="AJ5" s="25">
        <f t="shared" ref="AJ5:AJ14" si="13">AI5/$AJ$72</f>
        <v>373092.56449165399</v>
      </c>
      <c r="AK5" s="26">
        <v>40231</v>
      </c>
      <c r="AL5" s="27">
        <f t="shared" ref="AL5:AL14" si="14">(AJ5/AJ$64*100)</f>
        <v>13.380117248936161</v>
      </c>
      <c r="AM5" s="24">
        <v>1339806</v>
      </c>
      <c r="AN5" s="25">
        <f t="shared" ref="AN5:AN14" si="15">AM5/$AN$72</f>
        <v>451645.37333558069</v>
      </c>
      <c r="AO5" s="26">
        <v>40231</v>
      </c>
      <c r="AP5" s="27">
        <f t="shared" ref="AP5:AP14" si="16">(AN5/AN$64*100)</f>
        <v>15.878407063324362</v>
      </c>
      <c r="AQ5" s="24">
        <v>1394370</v>
      </c>
      <c r="AR5" s="25">
        <f>AQ5/$AR$72</f>
        <v>476968.59820756654</v>
      </c>
      <c r="AS5" s="26">
        <v>39379</v>
      </c>
      <c r="AT5" s="27">
        <f t="shared" ref="AT5:AT14" si="17">(AR5/AR$64*100)</f>
        <v>16.351488800648969</v>
      </c>
      <c r="AU5" s="26">
        <v>1459207</v>
      </c>
      <c r="AV5" s="25">
        <f t="shared" ref="AV5:AV14" si="18">AU5/$AV$72</f>
        <v>510891.04404453473</v>
      </c>
      <c r="AW5" s="28">
        <v>39556</v>
      </c>
      <c r="AX5" s="29">
        <f t="shared" ref="AX5:AX14" si="19">(AV5/AV$64*100)</f>
        <v>16.861035212074324</v>
      </c>
      <c r="AY5" s="28">
        <v>1511902</v>
      </c>
      <c r="AZ5" s="30">
        <f>AY5/$AZ$72</f>
        <v>512613.41289753851</v>
      </c>
      <c r="BA5" s="28">
        <v>39838</v>
      </c>
      <c r="BB5" s="29">
        <f t="shared" ref="BB5:BB14" si="20">(AZ5/AZ$64*100)</f>
        <v>17.315490525527284</v>
      </c>
      <c r="BC5" s="28">
        <v>1556078</v>
      </c>
      <c r="BD5" s="30">
        <f>BC5/$BD$72</f>
        <v>538584.38322026853</v>
      </c>
      <c r="BE5" s="28">
        <v>39721</v>
      </c>
      <c r="BF5" s="29">
        <f t="shared" ref="BF5:BF14" si="21">(BD5/BD$64*100)</f>
        <v>17.265076452422683</v>
      </c>
      <c r="BG5" s="31"/>
      <c r="BH5" s="21"/>
      <c r="BI5" s="9">
        <f>BD5</f>
        <v>538584.38322026853</v>
      </c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16" t="s">
        <v>17</v>
      </c>
      <c r="EI5" s="16" t="s">
        <v>17</v>
      </c>
      <c r="EJ5" s="16" t="s">
        <v>17</v>
      </c>
      <c r="EK5" s="16" t="s">
        <v>17</v>
      </c>
      <c r="EL5" s="16" t="s">
        <v>17</v>
      </c>
      <c r="EM5" s="16" t="s">
        <v>17</v>
      </c>
      <c r="EN5" s="16" t="s">
        <v>17</v>
      </c>
      <c r="EO5" s="16" t="s">
        <v>17</v>
      </c>
      <c r="EP5" s="16" t="s">
        <v>17</v>
      </c>
      <c r="EQ5" s="16" t="s">
        <v>17</v>
      </c>
      <c r="ER5" s="16" t="s">
        <v>17</v>
      </c>
      <c r="ES5" s="16" t="s">
        <v>17</v>
      </c>
      <c r="ET5" s="16" t="s">
        <v>17</v>
      </c>
      <c r="EU5" s="16" t="s">
        <v>17</v>
      </c>
      <c r="EV5" s="16" t="s">
        <v>17</v>
      </c>
      <c r="EW5" s="16" t="s">
        <v>17</v>
      </c>
      <c r="EX5" s="16" t="s">
        <v>17</v>
      </c>
      <c r="EY5" s="16" t="s">
        <v>17</v>
      </c>
      <c r="EZ5" s="16" t="s">
        <v>17</v>
      </c>
      <c r="FA5" s="16" t="s">
        <v>17</v>
      </c>
      <c r="FB5" s="16" t="s">
        <v>17</v>
      </c>
      <c r="FC5" s="16" t="s">
        <v>17</v>
      </c>
      <c r="FD5" s="16" t="s">
        <v>17</v>
      </c>
      <c r="FE5" s="16" t="s">
        <v>17</v>
      </c>
    </row>
    <row r="6" spans="1:162" s="10" customFormat="1" ht="30" customHeight="1">
      <c r="A6" s="22">
        <v>2</v>
      </c>
      <c r="B6" s="32" t="s">
        <v>23</v>
      </c>
      <c r="C6" s="24">
        <v>967674</v>
      </c>
      <c r="D6" s="25">
        <f t="shared" ref="D6:D14" si="22">C6/$C$72</f>
        <v>266100.37123607867</v>
      </c>
      <c r="E6" s="26">
        <v>14457</v>
      </c>
      <c r="F6" s="27">
        <f t="shared" si="0"/>
        <v>10.379216810900227</v>
      </c>
      <c r="G6" s="24">
        <v>1084982</v>
      </c>
      <c r="H6" s="25">
        <f t="shared" ref="H6:H14" si="23">G6/$H$72</f>
        <v>307073.27427617239</v>
      </c>
      <c r="I6" s="26">
        <v>19275</v>
      </c>
      <c r="J6" s="27">
        <f t="shared" si="1"/>
        <v>11.942226840693673</v>
      </c>
      <c r="K6" s="24">
        <v>1419018</v>
      </c>
      <c r="L6" s="25">
        <f t="shared" ref="L6:L14" si="24">K6/$L$72</f>
        <v>402466.95785353682</v>
      </c>
      <c r="M6" s="26">
        <v>36428</v>
      </c>
      <c r="N6" s="27">
        <f t="shared" si="2"/>
        <v>15.467335455763296</v>
      </c>
      <c r="O6" s="24">
        <v>1379372</v>
      </c>
      <c r="P6" s="25">
        <f t="shared" si="3"/>
        <v>387116.0754378087</v>
      </c>
      <c r="Q6" s="26">
        <v>32436</v>
      </c>
      <c r="R6" s="27">
        <f t="shared" si="4"/>
        <v>15.446709646891648</v>
      </c>
      <c r="S6" s="24">
        <v>1336390</v>
      </c>
      <c r="T6" s="25">
        <f>S6/$T$72</f>
        <v>398553.57728668995</v>
      </c>
      <c r="U6" s="26">
        <v>31773</v>
      </c>
      <c r="V6" s="27">
        <f t="shared" si="6"/>
        <v>15.619117967884561</v>
      </c>
      <c r="W6" s="24">
        <v>1391738</v>
      </c>
      <c r="X6" s="25">
        <f>W6/$X$72</f>
        <v>481603.5711813966</v>
      </c>
      <c r="Y6" s="26">
        <v>35061</v>
      </c>
      <c r="Z6" s="27">
        <f t="shared" si="8"/>
        <v>16.729824130677397</v>
      </c>
      <c r="AA6" s="24">
        <v>1375794</v>
      </c>
      <c r="AB6" s="25">
        <f>AA6/$AB$72</f>
        <v>463917.58834637178</v>
      </c>
      <c r="AC6" s="26">
        <v>33996</v>
      </c>
      <c r="AD6" s="27">
        <f t="shared" si="10"/>
        <v>16.753404837394591</v>
      </c>
      <c r="AE6" s="24">
        <v>1366843</v>
      </c>
      <c r="AF6" s="25">
        <f>AE6/$AF$72</f>
        <v>475920.26462395547</v>
      </c>
      <c r="AG6" s="26">
        <v>32007</v>
      </c>
      <c r="AH6" s="27">
        <f t="shared" si="12"/>
        <v>16.706833235858355</v>
      </c>
      <c r="AI6" s="24">
        <v>1335988</v>
      </c>
      <c r="AJ6" s="25">
        <f>AI6/$AJ$72</f>
        <v>450510.2006407014</v>
      </c>
      <c r="AK6" s="26">
        <v>30780</v>
      </c>
      <c r="AL6" s="27">
        <f t="shared" si="14"/>
        <v>16.156524895175661</v>
      </c>
      <c r="AM6" s="24">
        <v>1308592</v>
      </c>
      <c r="AN6" s="25">
        <f>AM6/$AN$72</f>
        <v>441123.20916905446</v>
      </c>
      <c r="AO6" s="26">
        <v>29851</v>
      </c>
      <c r="AP6" s="27">
        <f t="shared" si="16"/>
        <v>15.508481418809703</v>
      </c>
      <c r="AQ6" s="24">
        <v>1426946</v>
      </c>
      <c r="AR6" s="25">
        <f t="shared" ref="AR6:AR14" si="25">AQ6/$AR$72</f>
        <v>488111.78764452349</v>
      </c>
      <c r="AS6" s="26">
        <v>31034</v>
      </c>
      <c r="AT6" s="27">
        <f t="shared" si="17"/>
        <v>16.733500819818872</v>
      </c>
      <c r="AU6" s="26">
        <v>1407527</v>
      </c>
      <c r="AV6" s="25">
        <f>AU6/$AV$72</f>
        <v>492797.07303410128</v>
      </c>
      <c r="AW6" s="28">
        <v>29905</v>
      </c>
      <c r="AX6" s="29">
        <f t="shared" si="19"/>
        <v>16.263876412973168</v>
      </c>
      <c r="AY6" s="28">
        <v>1408889</v>
      </c>
      <c r="AZ6" s="30">
        <f t="shared" ref="AZ6:AZ14" si="26">AY6/$AZ$72</f>
        <v>477686.64813182346</v>
      </c>
      <c r="BA6" s="28">
        <v>29019</v>
      </c>
      <c r="BB6" s="29">
        <f t="shared" si="20"/>
        <v>16.135704649520676</v>
      </c>
      <c r="BC6" s="28">
        <v>1403241</v>
      </c>
      <c r="BD6" s="30">
        <f t="shared" ref="BD6:BD14" si="27">BC6/$BD$72</f>
        <v>485684.96469610959</v>
      </c>
      <c r="BE6" s="28">
        <v>26931</v>
      </c>
      <c r="BF6" s="29">
        <f t="shared" si="21"/>
        <v>15.569311529482491</v>
      </c>
      <c r="BG6" s="31"/>
      <c r="BH6" s="21"/>
      <c r="BI6" s="9">
        <f t="shared" ref="BI6:BI63" si="28">BD6</f>
        <v>485684.96469610959</v>
      </c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16" t="s">
        <v>17</v>
      </c>
      <c r="EI6" s="16" t="s">
        <v>17</v>
      </c>
      <c r="EJ6" s="16" t="s">
        <v>17</v>
      </c>
      <c r="EK6" s="16" t="s">
        <v>17</v>
      </c>
      <c r="EL6" s="16" t="s">
        <v>17</v>
      </c>
      <c r="EM6" s="16" t="s">
        <v>17</v>
      </c>
      <c r="EN6" s="16" t="s">
        <v>17</v>
      </c>
      <c r="EO6" s="16" t="s">
        <v>17</v>
      </c>
      <c r="EP6" s="16" t="s">
        <v>17</v>
      </c>
      <c r="EQ6" s="16" t="s">
        <v>17</v>
      </c>
      <c r="ER6" s="16" t="s">
        <v>17</v>
      </c>
      <c r="ES6" s="16" t="s">
        <v>17</v>
      </c>
      <c r="ET6" s="16" t="s">
        <v>17</v>
      </c>
      <c r="EU6" s="16" t="s">
        <v>17</v>
      </c>
      <c r="EV6" s="16" t="s">
        <v>17</v>
      </c>
      <c r="EW6" s="16" t="s">
        <v>17</v>
      </c>
      <c r="EX6" s="16" t="s">
        <v>17</v>
      </c>
      <c r="EY6" s="16" t="s">
        <v>17</v>
      </c>
      <c r="EZ6" s="16" t="s">
        <v>17</v>
      </c>
      <c r="FA6" s="16" t="s">
        <v>17</v>
      </c>
      <c r="FB6" s="16" t="s">
        <v>17</v>
      </c>
      <c r="FC6" s="16" t="s">
        <v>17</v>
      </c>
      <c r="FD6" s="16" t="s">
        <v>17</v>
      </c>
      <c r="FE6" s="16" t="s">
        <v>17</v>
      </c>
    </row>
    <row r="7" spans="1:162" s="10" customFormat="1" ht="30" customHeight="1">
      <c r="A7" s="22">
        <v>3</v>
      </c>
      <c r="B7" s="23" t="s">
        <v>24</v>
      </c>
      <c r="C7" s="24">
        <v>832269</v>
      </c>
      <c r="D7" s="25">
        <f t="shared" si="22"/>
        <v>228865.39254777945</v>
      </c>
      <c r="E7" s="24">
        <v>135610</v>
      </c>
      <c r="F7" s="27">
        <f t="shared" si="0"/>
        <v>8.9268704088268578</v>
      </c>
      <c r="G7" s="24">
        <v>787726</v>
      </c>
      <c r="H7" s="25">
        <f t="shared" si="23"/>
        <v>222943.42399456599</v>
      </c>
      <c r="I7" s="24">
        <v>134431</v>
      </c>
      <c r="J7" s="27">
        <f t="shared" si="1"/>
        <v>8.6703766332642047</v>
      </c>
      <c r="K7" s="24">
        <v>754645</v>
      </c>
      <c r="L7" s="25">
        <f t="shared" si="24"/>
        <v>214035.11259855921</v>
      </c>
      <c r="M7" s="24">
        <v>129227</v>
      </c>
      <c r="N7" s="27">
        <f t="shared" si="2"/>
        <v>8.225651376525521</v>
      </c>
      <c r="O7" s="24">
        <v>732691</v>
      </c>
      <c r="P7" s="25">
        <f t="shared" si="3"/>
        <v>205627.24517287829</v>
      </c>
      <c r="Q7" s="24">
        <v>125589</v>
      </c>
      <c r="R7" s="27">
        <f t="shared" si="4"/>
        <v>8.204940464132001</v>
      </c>
      <c r="S7" s="24">
        <v>707573</v>
      </c>
      <c r="T7" s="25">
        <f t="shared" si="5"/>
        <v>211020.54814947362</v>
      </c>
      <c r="U7" s="24">
        <v>123147</v>
      </c>
      <c r="V7" s="27">
        <f t="shared" si="6"/>
        <v>8.269791122269682</v>
      </c>
      <c r="W7" s="24">
        <v>698373</v>
      </c>
      <c r="X7" s="25">
        <f t="shared" si="7"/>
        <v>241668.28154197522</v>
      </c>
      <c r="Y7" s="24">
        <v>120379</v>
      </c>
      <c r="Z7" s="27">
        <f t="shared" si="8"/>
        <v>8.3950121844869976</v>
      </c>
      <c r="AA7" s="24">
        <v>698181</v>
      </c>
      <c r="AB7" s="25">
        <f t="shared" si="9"/>
        <v>235426.55786350151</v>
      </c>
      <c r="AC7" s="24">
        <v>117718</v>
      </c>
      <c r="AD7" s="27">
        <f t="shared" si="10"/>
        <v>8.5019333873944731</v>
      </c>
      <c r="AE7" s="24">
        <v>705707</v>
      </c>
      <c r="AF7" s="25">
        <f t="shared" si="11"/>
        <v>245719.70752089139</v>
      </c>
      <c r="AG7" s="24">
        <v>115381</v>
      </c>
      <c r="AH7" s="27">
        <f t="shared" si="12"/>
        <v>8.6258108373660249</v>
      </c>
      <c r="AI7" s="24">
        <v>728112</v>
      </c>
      <c r="AJ7" s="25">
        <f t="shared" si="13"/>
        <v>245527.5670207385</v>
      </c>
      <c r="AK7" s="24">
        <v>113646</v>
      </c>
      <c r="AL7" s="27">
        <f t="shared" si="14"/>
        <v>8.8052884116295527</v>
      </c>
      <c r="AM7" s="24">
        <v>772174</v>
      </c>
      <c r="AN7" s="25">
        <f t="shared" si="15"/>
        <v>260297.99426934097</v>
      </c>
      <c r="AO7" s="24">
        <v>113565</v>
      </c>
      <c r="AP7" s="27">
        <f t="shared" si="16"/>
        <v>9.1512451024367891</v>
      </c>
      <c r="AQ7" s="24">
        <v>834961</v>
      </c>
      <c r="AR7" s="25">
        <f t="shared" si="25"/>
        <v>285612.98488061846</v>
      </c>
      <c r="AS7" s="24">
        <v>115111</v>
      </c>
      <c r="AT7" s="27">
        <f t="shared" si="17"/>
        <v>9.791415076686004</v>
      </c>
      <c r="AU7" s="26">
        <v>931739</v>
      </c>
      <c r="AV7" s="25">
        <f t="shared" si="18"/>
        <v>326216.30137945525</v>
      </c>
      <c r="AW7" s="28">
        <v>119116</v>
      </c>
      <c r="AX7" s="29">
        <f t="shared" si="19"/>
        <v>10.766179224375239</v>
      </c>
      <c r="AY7" s="28">
        <v>1030653</v>
      </c>
      <c r="AZ7" s="30">
        <f t="shared" si="26"/>
        <v>349444.97185868316</v>
      </c>
      <c r="BA7" s="28">
        <v>117074</v>
      </c>
      <c r="BB7" s="29">
        <f t="shared" si="20"/>
        <v>11.803848567305469</v>
      </c>
      <c r="BC7" s="28">
        <v>1152893</v>
      </c>
      <c r="BD7" s="30">
        <f t="shared" si="27"/>
        <v>399035.37311366468</v>
      </c>
      <c r="BE7" s="28">
        <v>120552</v>
      </c>
      <c r="BF7" s="29">
        <f t="shared" si="21"/>
        <v>12.79163755702667</v>
      </c>
      <c r="BG7" s="31"/>
      <c r="BH7" s="21"/>
      <c r="BI7" s="9">
        <f t="shared" si="28"/>
        <v>399035.37311366468</v>
      </c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16" t="s">
        <v>17</v>
      </c>
      <c r="EI7" s="16" t="s">
        <v>17</v>
      </c>
      <c r="EJ7" s="16" t="s">
        <v>17</v>
      </c>
      <c r="EK7" s="16" t="s">
        <v>17</v>
      </c>
      <c r="EL7" s="16" t="s">
        <v>17</v>
      </c>
      <c r="EM7" s="16" t="s">
        <v>17</v>
      </c>
      <c r="EN7" s="16" t="s">
        <v>17</v>
      </c>
      <c r="EO7" s="16" t="s">
        <v>17</v>
      </c>
      <c r="EP7" s="16" t="s">
        <v>17</v>
      </c>
      <c r="EQ7" s="16" t="s">
        <v>17</v>
      </c>
      <c r="ER7" s="16" t="s">
        <v>17</v>
      </c>
      <c r="ES7" s="16" t="s">
        <v>17</v>
      </c>
      <c r="ET7" s="16" t="s">
        <v>17</v>
      </c>
      <c r="EU7" s="16" t="s">
        <v>17</v>
      </c>
      <c r="EV7" s="16" t="s">
        <v>17</v>
      </c>
      <c r="EW7" s="16" t="s">
        <v>17</v>
      </c>
      <c r="EX7" s="16" t="s">
        <v>17</v>
      </c>
      <c r="EY7" s="16" t="s">
        <v>17</v>
      </c>
      <c r="EZ7" s="16" t="s">
        <v>17</v>
      </c>
      <c r="FA7" s="16" t="s">
        <v>17</v>
      </c>
      <c r="FB7" s="16" t="s">
        <v>17</v>
      </c>
      <c r="FC7" s="16" t="s">
        <v>17</v>
      </c>
      <c r="FD7" s="16" t="s">
        <v>17</v>
      </c>
      <c r="FE7" s="16" t="s">
        <v>17</v>
      </c>
    </row>
    <row r="8" spans="1:162" s="10" customFormat="1" ht="30" customHeight="1">
      <c r="A8" s="22">
        <v>4</v>
      </c>
      <c r="B8" s="33" t="s">
        <v>25</v>
      </c>
      <c r="C8" s="24">
        <v>974184</v>
      </c>
      <c r="D8" s="25">
        <f t="shared" si="22"/>
        <v>267890.55410422111</v>
      </c>
      <c r="E8" s="24">
        <v>648</v>
      </c>
      <c r="F8" s="27">
        <f t="shared" si="0"/>
        <v>10.44904270416486</v>
      </c>
      <c r="G8" s="24">
        <v>1004195</v>
      </c>
      <c r="H8" s="25">
        <f t="shared" si="23"/>
        <v>284208.81329069141</v>
      </c>
      <c r="I8" s="24">
        <v>617</v>
      </c>
      <c r="J8" s="27">
        <f t="shared" si="1"/>
        <v>11.053016992254602</v>
      </c>
      <c r="K8" s="24">
        <v>1075121</v>
      </c>
      <c r="L8" s="25">
        <f t="shared" si="24"/>
        <v>304929.66135345172</v>
      </c>
      <c r="M8" s="24">
        <v>600</v>
      </c>
      <c r="N8" s="27">
        <f t="shared" si="2"/>
        <v>11.718848642184728</v>
      </c>
      <c r="O8" s="24">
        <v>1017827</v>
      </c>
      <c r="P8" s="25">
        <f>O8/$P$72</f>
        <v>285649.6969016614</v>
      </c>
      <c r="Q8" s="24">
        <v>557</v>
      </c>
      <c r="R8" s="27">
        <f t="shared" si="4"/>
        <v>11.397997160857829</v>
      </c>
      <c r="S8" s="24">
        <v>889313</v>
      </c>
      <c r="T8" s="25">
        <f t="shared" si="5"/>
        <v>265221.13864781841</v>
      </c>
      <c r="U8" s="24">
        <v>538</v>
      </c>
      <c r="V8" s="27">
        <f t="shared" si="6"/>
        <v>10.393885510497174</v>
      </c>
      <c r="W8" s="24">
        <v>867340</v>
      </c>
      <c r="X8" s="25">
        <f t="shared" si="7"/>
        <v>300138.41788359056</v>
      </c>
      <c r="Y8" s="24">
        <v>514</v>
      </c>
      <c r="Z8" s="27">
        <f t="shared" si="8"/>
        <v>10.426133123836335</v>
      </c>
      <c r="AA8" s="24">
        <v>866034</v>
      </c>
      <c r="AB8" s="25">
        <f t="shared" si="9"/>
        <v>292026.5713514972</v>
      </c>
      <c r="AC8" s="24">
        <v>509</v>
      </c>
      <c r="AD8" s="27">
        <f t="shared" si="10"/>
        <v>10.545923448530949</v>
      </c>
      <c r="AE8" s="24">
        <v>830008</v>
      </c>
      <c r="AF8" s="25">
        <f t="shared" si="11"/>
        <v>289000</v>
      </c>
      <c r="AG8" s="24">
        <v>484</v>
      </c>
      <c r="AH8" s="27">
        <f t="shared" si="12"/>
        <v>10.145133889136</v>
      </c>
      <c r="AI8" s="24">
        <v>870084</v>
      </c>
      <c r="AJ8" s="25">
        <f t="shared" si="13"/>
        <v>293402.12443095597</v>
      </c>
      <c r="AK8" s="24">
        <v>466</v>
      </c>
      <c r="AL8" s="27">
        <f t="shared" si="14"/>
        <v>10.52220065366906</v>
      </c>
      <c r="AM8" s="24">
        <v>870084</v>
      </c>
      <c r="AN8" s="25">
        <f t="shared" si="15"/>
        <v>293303.21928198216</v>
      </c>
      <c r="AO8" s="24">
        <v>437</v>
      </c>
      <c r="AP8" s="27">
        <f t="shared" si="16"/>
        <v>10.311603270388039</v>
      </c>
      <c r="AQ8" s="24">
        <v>890726</v>
      </c>
      <c r="AR8" s="25">
        <f t="shared" si="25"/>
        <v>304688.37654785521</v>
      </c>
      <c r="AS8" s="24">
        <v>446</v>
      </c>
      <c r="AT8" s="27">
        <f t="shared" si="17"/>
        <v>10.445359706137431</v>
      </c>
      <c r="AU8" s="26">
        <v>922173</v>
      </c>
      <c r="AV8" s="25">
        <f t="shared" si="18"/>
        <v>322867.09614172677</v>
      </c>
      <c r="AW8" s="28">
        <v>448</v>
      </c>
      <c r="AX8" s="29">
        <f t="shared" si="19"/>
        <v>10.655644760903844</v>
      </c>
      <c r="AY8" s="28">
        <v>922173</v>
      </c>
      <c r="AZ8" s="30">
        <f t="shared" si="26"/>
        <v>312664.60975113587</v>
      </c>
      <c r="BA8" s="28">
        <v>440</v>
      </c>
      <c r="BB8" s="29">
        <f t="shared" si="20"/>
        <v>10.561450308549809</v>
      </c>
      <c r="BC8" s="28">
        <v>1097489</v>
      </c>
      <c r="BD8" s="30">
        <f t="shared" si="27"/>
        <v>379859.13055517094</v>
      </c>
      <c r="BE8" s="28">
        <v>426</v>
      </c>
      <c r="BF8" s="29">
        <f t="shared" si="21"/>
        <v>12.176916254000711</v>
      </c>
      <c r="BG8" s="31"/>
      <c r="BH8" s="21"/>
      <c r="BI8" s="9">
        <f t="shared" si="28"/>
        <v>379859.13055517094</v>
      </c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16" t="s">
        <v>17</v>
      </c>
      <c r="EI8" s="16" t="s">
        <v>17</v>
      </c>
      <c r="EJ8" s="16" t="s">
        <v>17</v>
      </c>
      <c r="EK8" s="16" t="s">
        <v>17</v>
      </c>
      <c r="EL8" s="16" t="s">
        <v>17</v>
      </c>
      <c r="EM8" s="16" t="s">
        <v>17</v>
      </c>
      <c r="EN8" s="16" t="s">
        <v>17</v>
      </c>
      <c r="EO8" s="16" t="s">
        <v>17</v>
      </c>
      <c r="EP8" s="16" t="s">
        <v>17</v>
      </c>
      <c r="EQ8" s="16" t="s">
        <v>17</v>
      </c>
      <c r="ER8" s="16" t="s">
        <v>17</v>
      </c>
      <c r="ES8" s="16" t="s">
        <v>17</v>
      </c>
      <c r="ET8" s="16" t="s">
        <v>17</v>
      </c>
      <c r="EU8" s="16" t="s">
        <v>17</v>
      </c>
      <c r="EV8" s="16" t="s">
        <v>17</v>
      </c>
      <c r="EW8" s="16" t="s">
        <v>17</v>
      </c>
      <c r="EX8" s="16" t="s">
        <v>17</v>
      </c>
      <c r="EY8" s="16" t="s">
        <v>17</v>
      </c>
      <c r="EZ8" s="16" t="s">
        <v>17</v>
      </c>
      <c r="FA8" s="16" t="s">
        <v>17</v>
      </c>
      <c r="FB8" s="16" t="s">
        <v>17</v>
      </c>
      <c r="FC8" s="16" t="s">
        <v>17</v>
      </c>
      <c r="FD8" s="16" t="s">
        <v>17</v>
      </c>
      <c r="FE8" s="16" t="s">
        <v>17</v>
      </c>
    </row>
    <row r="9" spans="1:162" s="10" customFormat="1" ht="30" customHeight="1">
      <c r="A9" s="22">
        <v>5</v>
      </c>
      <c r="B9" s="23" t="s">
        <v>26</v>
      </c>
      <c r="C9" s="24">
        <v>327802</v>
      </c>
      <c r="D9" s="25">
        <f t="shared" si="22"/>
        <v>90142.169668637434</v>
      </c>
      <c r="E9" s="26">
        <v>2155</v>
      </c>
      <c r="F9" s="27">
        <f t="shared" si="0"/>
        <v>3.5159857855504191</v>
      </c>
      <c r="G9" s="24">
        <v>336555</v>
      </c>
      <c r="H9" s="25">
        <f t="shared" si="23"/>
        <v>95252.31370107265</v>
      </c>
      <c r="I9" s="26">
        <v>2148</v>
      </c>
      <c r="J9" s="27">
        <f t="shared" si="1"/>
        <v>3.7044081416739254</v>
      </c>
      <c r="K9" s="24">
        <v>357143</v>
      </c>
      <c r="L9" s="25">
        <f t="shared" si="24"/>
        <v>101294.17437177378</v>
      </c>
      <c r="M9" s="26">
        <v>2155</v>
      </c>
      <c r="N9" s="27">
        <f t="shared" si="2"/>
        <v>3.8928685800163705</v>
      </c>
      <c r="O9" s="24">
        <v>360236</v>
      </c>
      <c r="P9" s="25">
        <f t="shared" si="3"/>
        <v>101099.01212393354</v>
      </c>
      <c r="Q9" s="26">
        <v>2129</v>
      </c>
      <c r="R9" s="27">
        <f t="shared" si="4"/>
        <v>4.0340538276532074</v>
      </c>
      <c r="S9" s="24">
        <v>348239</v>
      </c>
      <c r="T9" s="25">
        <f t="shared" si="5"/>
        <v>103855.83489904864</v>
      </c>
      <c r="U9" s="26">
        <v>2097</v>
      </c>
      <c r="V9" s="27">
        <f t="shared" si="6"/>
        <v>4.0700589064705293</v>
      </c>
      <c r="W9" s="24">
        <v>331025</v>
      </c>
      <c r="X9" s="25">
        <f t="shared" si="7"/>
        <v>114549.44978891272</v>
      </c>
      <c r="Y9" s="26">
        <v>2096</v>
      </c>
      <c r="Z9" s="27">
        <f t="shared" si="8"/>
        <v>3.9791900723106539</v>
      </c>
      <c r="AA9" s="24">
        <v>337961</v>
      </c>
      <c r="AB9" s="25">
        <f t="shared" si="9"/>
        <v>113960.41273266793</v>
      </c>
      <c r="AC9" s="26">
        <v>2071</v>
      </c>
      <c r="AD9" s="27">
        <f t="shared" si="10"/>
        <v>4.1154398494619926</v>
      </c>
      <c r="AE9" s="24">
        <v>402133</v>
      </c>
      <c r="AF9" s="25">
        <f t="shared" si="11"/>
        <v>140018.45403899721</v>
      </c>
      <c r="AG9" s="26">
        <v>2037</v>
      </c>
      <c r="AH9" s="27">
        <f t="shared" si="12"/>
        <v>4.9152455473199383</v>
      </c>
      <c r="AI9" s="24">
        <v>489839</v>
      </c>
      <c r="AJ9" s="25">
        <f t="shared" si="13"/>
        <v>165179.22778620807</v>
      </c>
      <c r="AK9" s="26">
        <v>2154</v>
      </c>
      <c r="AL9" s="27">
        <f t="shared" si="14"/>
        <v>5.9237777570816146</v>
      </c>
      <c r="AM9" s="24">
        <v>459318</v>
      </c>
      <c r="AN9" s="25">
        <f t="shared" si="15"/>
        <v>154834.99072981629</v>
      </c>
      <c r="AO9" s="26">
        <v>2250</v>
      </c>
      <c r="AP9" s="27">
        <f t="shared" si="16"/>
        <v>5.4435031456136329</v>
      </c>
      <c r="AQ9" s="24">
        <v>453569</v>
      </c>
      <c r="AR9" s="25">
        <f t="shared" si="25"/>
        <v>155151.19381542041</v>
      </c>
      <c r="AS9" s="26">
        <v>2140</v>
      </c>
      <c r="AT9" s="27">
        <f t="shared" si="17"/>
        <v>5.3189099190469911</v>
      </c>
      <c r="AU9" s="26">
        <v>458969</v>
      </c>
      <c r="AV9" s="25">
        <f t="shared" si="18"/>
        <v>160692.17841887823</v>
      </c>
      <c r="AW9" s="28">
        <v>2125</v>
      </c>
      <c r="AX9" s="29">
        <f t="shared" si="19"/>
        <v>5.3033548154926207</v>
      </c>
      <c r="AY9" s="28">
        <v>458333</v>
      </c>
      <c r="AZ9" s="30">
        <f t="shared" si="26"/>
        <v>155398.72516444023</v>
      </c>
      <c r="BA9" s="28">
        <v>2074</v>
      </c>
      <c r="BB9" s="29">
        <f t="shared" si="20"/>
        <v>5.2491899071742054</v>
      </c>
      <c r="BC9" s="28">
        <v>451011</v>
      </c>
      <c r="BD9" s="30">
        <f t="shared" si="27"/>
        <v>156102.38128201576</v>
      </c>
      <c r="BE9" s="28">
        <v>1981</v>
      </c>
      <c r="BF9" s="29">
        <f t="shared" si="21"/>
        <v>5.004080384070468</v>
      </c>
      <c r="BG9" s="31"/>
      <c r="BH9" s="21"/>
      <c r="BI9" s="9">
        <f t="shared" si="28"/>
        <v>156102.38128201576</v>
      </c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16" t="s">
        <v>17</v>
      </c>
      <c r="EI9" s="16" t="s">
        <v>17</v>
      </c>
      <c r="EJ9" s="16" t="s">
        <v>17</v>
      </c>
      <c r="EK9" s="16" t="s">
        <v>17</v>
      </c>
      <c r="EL9" s="16" t="s">
        <v>17</v>
      </c>
      <c r="EM9" s="16" t="s">
        <v>17</v>
      </c>
      <c r="EN9" s="16" t="s">
        <v>17</v>
      </c>
      <c r="EO9" s="16" t="s">
        <v>17</v>
      </c>
      <c r="EP9" s="16" t="s">
        <v>17</v>
      </c>
      <c r="EQ9" s="16" t="s">
        <v>17</v>
      </c>
      <c r="ER9" s="16" t="s">
        <v>17</v>
      </c>
      <c r="ES9" s="16" t="s">
        <v>17</v>
      </c>
      <c r="ET9" s="16" t="s">
        <v>17</v>
      </c>
      <c r="EU9" s="16" t="s">
        <v>17</v>
      </c>
      <c r="EV9" s="16" t="s">
        <v>17</v>
      </c>
      <c r="EW9" s="16" t="s">
        <v>17</v>
      </c>
      <c r="EX9" s="16" t="s">
        <v>17</v>
      </c>
      <c r="EY9" s="16" t="s">
        <v>17</v>
      </c>
      <c r="EZ9" s="16" t="s">
        <v>17</v>
      </c>
      <c r="FA9" s="16" t="s">
        <v>17</v>
      </c>
      <c r="FB9" s="16" t="s">
        <v>17</v>
      </c>
      <c r="FC9" s="16" t="s">
        <v>17</v>
      </c>
      <c r="FD9" s="16" t="s">
        <v>17</v>
      </c>
      <c r="FE9" s="16" t="s">
        <v>17</v>
      </c>
    </row>
    <row r="10" spans="1:162" s="10" customFormat="1" ht="30" customHeight="1">
      <c r="A10" s="22">
        <v>6</v>
      </c>
      <c r="B10" s="23" t="s">
        <v>27</v>
      </c>
      <c r="C10" s="24">
        <v>400729</v>
      </c>
      <c r="D10" s="25">
        <f t="shared" si="22"/>
        <v>110196.34263715112</v>
      </c>
      <c r="E10" s="26">
        <v>17237</v>
      </c>
      <c r="F10" s="27">
        <f t="shared" si="0"/>
        <v>4.2981966792692967</v>
      </c>
      <c r="G10" s="24">
        <v>391110</v>
      </c>
      <c r="H10" s="25">
        <f t="shared" si="23"/>
        <v>110692.55370333682</v>
      </c>
      <c r="I10" s="26">
        <v>16248</v>
      </c>
      <c r="J10" s="27">
        <f t="shared" si="1"/>
        <v>4.3048864770693909</v>
      </c>
      <c r="K10" s="24">
        <v>376303</v>
      </c>
      <c r="L10" s="25">
        <f t="shared" si="24"/>
        <v>106728.40206477963</v>
      </c>
      <c r="M10" s="26">
        <v>15339</v>
      </c>
      <c r="N10" s="27">
        <f t="shared" si="2"/>
        <v>4.1017131100592765</v>
      </c>
      <c r="O10" s="24">
        <v>369088</v>
      </c>
      <c r="P10" s="25">
        <f t="shared" si="3"/>
        <v>103583.29591378536</v>
      </c>
      <c r="Q10" s="26">
        <v>14543</v>
      </c>
      <c r="R10" s="27">
        <f t="shared" si="4"/>
        <v>4.1331817451361523</v>
      </c>
      <c r="S10" s="24">
        <v>365871</v>
      </c>
      <c r="T10" s="25">
        <f t="shared" si="5"/>
        <v>109114.25248277713</v>
      </c>
      <c r="U10" s="26">
        <v>13634</v>
      </c>
      <c r="V10" s="27">
        <f t="shared" si="6"/>
        <v>4.2761336960227858</v>
      </c>
      <c r="W10" s="24">
        <v>360052</v>
      </c>
      <c r="X10" s="25">
        <f t="shared" si="7"/>
        <v>124594.08955637067</v>
      </c>
      <c r="Y10" s="26">
        <v>13010</v>
      </c>
      <c r="Z10" s="27">
        <f t="shared" si="8"/>
        <v>4.3281182506324161</v>
      </c>
      <c r="AA10" s="24">
        <v>355083</v>
      </c>
      <c r="AB10" s="25">
        <f t="shared" si="9"/>
        <v>119733.94928513623</v>
      </c>
      <c r="AC10" s="26">
        <v>12421</v>
      </c>
      <c r="AD10" s="27">
        <f t="shared" si="10"/>
        <v>4.3239389398969497</v>
      </c>
      <c r="AE10" s="24">
        <v>347603</v>
      </c>
      <c r="AF10" s="25">
        <f t="shared" si="11"/>
        <v>121031.68523676881</v>
      </c>
      <c r="AG10" s="26">
        <v>12070</v>
      </c>
      <c r="AH10" s="27">
        <f t="shared" si="12"/>
        <v>4.2487288981134412</v>
      </c>
      <c r="AI10" s="24">
        <v>345406</v>
      </c>
      <c r="AJ10" s="25">
        <f t="shared" si="13"/>
        <v>116474.7934581015</v>
      </c>
      <c r="AK10" s="26">
        <v>11590</v>
      </c>
      <c r="AL10" s="27">
        <f t="shared" si="14"/>
        <v>4.1771038646627403</v>
      </c>
      <c r="AM10" s="24">
        <v>343556</v>
      </c>
      <c r="AN10" s="25">
        <f t="shared" si="15"/>
        <v>115811.89954491825</v>
      </c>
      <c r="AO10" s="26">
        <v>11111</v>
      </c>
      <c r="AP10" s="27">
        <f t="shared" si="16"/>
        <v>4.0715760468660873</v>
      </c>
      <c r="AQ10" s="24">
        <v>341016</v>
      </c>
      <c r="AR10" s="25">
        <f t="shared" si="25"/>
        <v>116650.47547376342</v>
      </c>
      <c r="AS10" s="26">
        <v>10693</v>
      </c>
      <c r="AT10" s="27">
        <f t="shared" si="17"/>
        <v>3.9990241505784749</v>
      </c>
      <c r="AU10" s="26">
        <v>348386</v>
      </c>
      <c r="AV10" s="25">
        <f t="shared" si="18"/>
        <v>121975.35186611583</v>
      </c>
      <c r="AW10" s="28">
        <v>10621</v>
      </c>
      <c r="AX10" s="29">
        <f t="shared" si="19"/>
        <v>4.0255759555660884</v>
      </c>
      <c r="AY10" s="28">
        <v>355878</v>
      </c>
      <c r="AZ10" s="30">
        <f t="shared" si="26"/>
        <v>120661.15142062794</v>
      </c>
      <c r="BA10" s="28">
        <v>10382</v>
      </c>
      <c r="BB10" s="29">
        <f t="shared" si="20"/>
        <v>4.0757946859277911</v>
      </c>
      <c r="BC10" s="28">
        <v>361967</v>
      </c>
      <c r="BD10" s="30">
        <f t="shared" si="27"/>
        <v>125282.77723937421</v>
      </c>
      <c r="BE10" s="28">
        <v>9463</v>
      </c>
      <c r="BF10" s="29">
        <f t="shared" si="21"/>
        <v>4.0161148273120508</v>
      </c>
      <c r="BG10" s="31"/>
      <c r="BH10" s="21"/>
      <c r="BI10" s="9">
        <f t="shared" si="28"/>
        <v>125282.77723937421</v>
      </c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16" t="s">
        <v>17</v>
      </c>
      <c r="EI10" s="16" t="s">
        <v>17</v>
      </c>
      <c r="EJ10" s="16" t="s">
        <v>17</v>
      </c>
      <c r="EK10" s="16" t="s">
        <v>17</v>
      </c>
      <c r="EL10" s="16" t="s">
        <v>17</v>
      </c>
      <c r="EM10" s="16" t="s">
        <v>17</v>
      </c>
      <c r="EN10" s="16" t="s">
        <v>17</v>
      </c>
      <c r="EO10" s="16" t="s">
        <v>17</v>
      </c>
      <c r="EP10" s="16" t="s">
        <v>17</v>
      </c>
      <c r="EQ10" s="16" t="s">
        <v>17</v>
      </c>
      <c r="ER10" s="16" t="s">
        <v>17</v>
      </c>
      <c r="ES10" s="16" t="s">
        <v>17</v>
      </c>
      <c r="ET10" s="16" t="s">
        <v>17</v>
      </c>
      <c r="EU10" s="16" t="s">
        <v>17</v>
      </c>
      <c r="EV10" s="16" t="s">
        <v>17</v>
      </c>
      <c r="EW10" s="16" t="s">
        <v>17</v>
      </c>
      <c r="EX10" s="16" t="s">
        <v>17</v>
      </c>
      <c r="EY10" s="16" t="s">
        <v>17</v>
      </c>
      <c r="EZ10" s="16" t="s">
        <v>17</v>
      </c>
      <c r="FA10" s="16" t="s">
        <v>17</v>
      </c>
      <c r="FB10" s="16" t="s">
        <v>17</v>
      </c>
      <c r="FC10" s="16" t="s">
        <v>17</v>
      </c>
      <c r="FD10" s="16" t="s">
        <v>17</v>
      </c>
      <c r="FE10" s="16" t="s">
        <v>17</v>
      </c>
    </row>
    <row r="11" spans="1:162" s="10" customFormat="1" ht="30" customHeight="1">
      <c r="A11" s="22">
        <v>7</v>
      </c>
      <c r="B11" s="23" t="s">
        <v>28</v>
      </c>
      <c r="C11" s="24">
        <v>535537</v>
      </c>
      <c r="D11" s="25">
        <f t="shared" si="22"/>
        <v>147267.15248178193</v>
      </c>
      <c r="E11" s="26">
        <v>2036</v>
      </c>
      <c r="F11" s="27">
        <f t="shared" si="0"/>
        <v>5.7441396929741568</v>
      </c>
      <c r="G11" s="24">
        <v>475774</v>
      </c>
      <c r="H11" s="25">
        <f t="shared" si="23"/>
        <v>134654.28919140747</v>
      </c>
      <c r="I11" s="26">
        <v>1947</v>
      </c>
      <c r="J11" s="27">
        <f t="shared" si="1"/>
        <v>5.2367698569231482</v>
      </c>
      <c r="K11" s="24">
        <f>117428*3.5258</f>
        <v>414027.64239999995</v>
      </c>
      <c r="L11" s="25">
        <f t="shared" si="24"/>
        <v>117427.99999999999</v>
      </c>
      <c r="M11" s="26">
        <v>1926</v>
      </c>
      <c r="N11" s="27">
        <f t="shared" si="2"/>
        <v>4.512912755835095</v>
      </c>
      <c r="O11" s="24">
        <f>114927*3.5632</f>
        <v>409507.88640000002</v>
      </c>
      <c r="P11" s="25">
        <f t="shared" si="3"/>
        <v>114927</v>
      </c>
      <c r="Q11" s="26">
        <v>1795</v>
      </c>
      <c r="R11" s="27">
        <f t="shared" si="4"/>
        <v>4.5858183429365607</v>
      </c>
      <c r="S11" s="24">
        <f>117097*3.3531</f>
        <v>392637.95069999999</v>
      </c>
      <c r="T11" s="25">
        <f t="shared" si="5"/>
        <v>117097</v>
      </c>
      <c r="U11" s="26">
        <v>1732</v>
      </c>
      <c r="V11" s="27">
        <f t="shared" si="6"/>
        <v>4.5889736309398765</v>
      </c>
      <c r="W11" s="24">
        <f>128113*2.8898</f>
        <v>370220.9474</v>
      </c>
      <c r="X11" s="25">
        <f t="shared" si="7"/>
        <v>128113</v>
      </c>
      <c r="Y11" s="26">
        <v>1657</v>
      </c>
      <c r="Z11" s="27">
        <f t="shared" si="8"/>
        <v>4.4503572795273012</v>
      </c>
      <c r="AA11" s="24">
        <f>123220*2.9656</f>
        <v>365421.23199999996</v>
      </c>
      <c r="AB11" s="25">
        <f t="shared" si="9"/>
        <v>123220</v>
      </c>
      <c r="AC11" s="26">
        <v>1565</v>
      </c>
      <c r="AD11" s="27">
        <f t="shared" si="10"/>
        <v>4.4498303059000772</v>
      </c>
      <c r="AE11" s="24">
        <f>122828*2.872</f>
        <v>352762.016</v>
      </c>
      <c r="AF11" s="25">
        <f t="shared" si="11"/>
        <v>122828</v>
      </c>
      <c r="AG11" s="26">
        <v>1516</v>
      </c>
      <c r="AH11" s="27">
        <f t="shared" si="12"/>
        <v>4.3117872156913384</v>
      </c>
      <c r="AI11" s="24">
        <f>118705*2.9655</f>
        <v>352019.67749999999</v>
      </c>
      <c r="AJ11" s="25">
        <f t="shared" si="13"/>
        <v>118705</v>
      </c>
      <c r="AK11" s="26">
        <v>1473</v>
      </c>
      <c r="AL11" s="27">
        <f t="shared" si="14"/>
        <v>4.2570851557951555</v>
      </c>
      <c r="AM11" s="24">
        <f>117167*2.9665</f>
        <v>347575.90549999999</v>
      </c>
      <c r="AN11" s="25">
        <f t="shared" si="15"/>
        <v>117167</v>
      </c>
      <c r="AO11" s="26">
        <v>1549</v>
      </c>
      <c r="AP11" s="27">
        <f t="shared" si="16"/>
        <v>4.1192170455517898</v>
      </c>
      <c r="AQ11" s="24">
        <f>125713*2.9234</f>
        <v>367509.38419999997</v>
      </c>
      <c r="AR11" s="25">
        <f t="shared" si="25"/>
        <v>125712.99999999999</v>
      </c>
      <c r="AS11" s="26">
        <v>1393</v>
      </c>
      <c r="AT11" s="27">
        <f t="shared" si="17"/>
        <v>4.3097065914209987</v>
      </c>
      <c r="AU11" s="26">
        <f>115929*2.8562</f>
        <v>331116.40979999996</v>
      </c>
      <c r="AV11" s="25">
        <f t="shared" si="18"/>
        <v>115929</v>
      </c>
      <c r="AW11" s="28">
        <v>1374</v>
      </c>
      <c r="AX11" s="29">
        <f t="shared" si="19"/>
        <v>3.8260270440954791</v>
      </c>
      <c r="AY11" s="28">
        <f>117615*2.9494</f>
        <v>346893.68099999998</v>
      </c>
      <c r="AZ11" s="30">
        <f t="shared" si="26"/>
        <v>117615</v>
      </c>
      <c r="BA11" s="28">
        <v>1325</v>
      </c>
      <c r="BB11" s="29">
        <f t="shared" si="20"/>
        <v>3.9728992002926002</v>
      </c>
      <c r="BC11" s="28">
        <f>116175*2.8892</f>
        <v>335652.81</v>
      </c>
      <c r="BD11" s="30">
        <f t="shared" si="27"/>
        <v>116174.99999999999</v>
      </c>
      <c r="BE11" s="28">
        <v>1325</v>
      </c>
      <c r="BF11" s="29">
        <f t="shared" si="21"/>
        <v>3.7241522765057442</v>
      </c>
      <c r="BG11" s="31"/>
      <c r="BH11" s="21"/>
      <c r="BI11" s="9">
        <f t="shared" si="28"/>
        <v>116174.99999999999</v>
      </c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16" t="s">
        <v>17</v>
      </c>
      <c r="EI11" s="16" t="s">
        <v>17</v>
      </c>
      <c r="EJ11" s="16" t="s">
        <v>17</v>
      </c>
      <c r="EK11" s="16" t="s">
        <v>17</v>
      </c>
      <c r="EL11" s="16" t="s">
        <v>17</v>
      </c>
      <c r="EM11" s="16" t="s">
        <v>17</v>
      </c>
      <c r="EN11" s="16" t="s">
        <v>17</v>
      </c>
      <c r="EO11" s="16" t="s">
        <v>17</v>
      </c>
      <c r="EP11" s="16" t="s">
        <v>17</v>
      </c>
      <c r="EQ11" s="16" t="s">
        <v>17</v>
      </c>
      <c r="ER11" s="16" t="s">
        <v>17</v>
      </c>
      <c r="ES11" s="16" t="s">
        <v>17</v>
      </c>
      <c r="ET11" s="16" t="s">
        <v>17</v>
      </c>
      <c r="EU11" s="16" t="s">
        <v>17</v>
      </c>
      <c r="EV11" s="16" t="s">
        <v>17</v>
      </c>
      <c r="EW11" s="16" t="s">
        <v>17</v>
      </c>
      <c r="EX11" s="16" t="s">
        <v>17</v>
      </c>
      <c r="EY11" s="16" t="s">
        <v>17</v>
      </c>
      <c r="EZ11" s="16" t="s">
        <v>17</v>
      </c>
      <c r="FA11" s="16" t="s">
        <v>17</v>
      </c>
      <c r="FB11" s="16" t="s">
        <v>17</v>
      </c>
      <c r="FC11" s="16" t="s">
        <v>17</v>
      </c>
      <c r="FD11" s="16" t="s">
        <v>17</v>
      </c>
      <c r="FE11" s="16" t="s">
        <v>17</v>
      </c>
    </row>
    <row r="12" spans="1:162" s="10" customFormat="1" ht="30" customHeight="1">
      <c r="A12" s="22">
        <v>8</v>
      </c>
      <c r="B12" s="23" t="s">
        <v>29</v>
      </c>
      <c r="C12" s="26">
        <v>377004</v>
      </c>
      <c r="D12" s="25">
        <f t="shared" si="22"/>
        <v>103672.21229203905</v>
      </c>
      <c r="E12" s="26">
        <v>17136</v>
      </c>
      <c r="F12" s="27">
        <f t="shared" si="0"/>
        <v>4.0437236657971898</v>
      </c>
      <c r="G12" s="26">
        <v>359857</v>
      </c>
      <c r="H12" s="25">
        <f t="shared" si="23"/>
        <v>101847.2815781281</v>
      </c>
      <c r="I12" s="26">
        <v>15789</v>
      </c>
      <c r="J12" s="27">
        <f t="shared" si="1"/>
        <v>3.9608896038934311</v>
      </c>
      <c r="K12" s="26">
        <v>343183</v>
      </c>
      <c r="L12" s="25">
        <f t="shared" si="24"/>
        <v>97334.78926768394</v>
      </c>
      <c r="M12" s="26">
        <v>14640</v>
      </c>
      <c r="N12" s="27">
        <f t="shared" si="2"/>
        <v>3.7407041938264456</v>
      </c>
      <c r="O12" s="26">
        <v>332210</v>
      </c>
      <c r="P12" s="25">
        <f t="shared" si="3"/>
        <v>93233.610237988323</v>
      </c>
      <c r="Q12" s="26">
        <v>13624</v>
      </c>
      <c r="R12" s="27">
        <f t="shared" si="4"/>
        <v>3.7202084802314928</v>
      </c>
      <c r="S12" s="26">
        <v>319712</v>
      </c>
      <c r="T12" s="25">
        <f t="shared" si="5"/>
        <v>95348.185261399893</v>
      </c>
      <c r="U12" s="26">
        <v>12797</v>
      </c>
      <c r="V12" s="27">
        <f t="shared" si="6"/>
        <v>3.7366483165455504</v>
      </c>
      <c r="W12" s="26">
        <v>304613</v>
      </c>
      <c r="X12" s="25">
        <f t="shared" si="7"/>
        <v>105409.71693542805</v>
      </c>
      <c r="Y12" s="26">
        <v>12890</v>
      </c>
      <c r="Z12" s="27">
        <f t="shared" si="8"/>
        <v>3.6616963235307458</v>
      </c>
      <c r="AA12" s="26">
        <v>297023</v>
      </c>
      <c r="AB12" s="25">
        <f t="shared" si="9"/>
        <v>100156.12355004047</v>
      </c>
      <c r="AC12" s="26">
        <v>12136</v>
      </c>
      <c r="AD12" s="27">
        <f t="shared" si="10"/>
        <v>3.6169270726703657</v>
      </c>
      <c r="AE12" s="26">
        <v>291591</v>
      </c>
      <c r="AF12" s="25">
        <f t="shared" si="11"/>
        <v>101528.89972144847</v>
      </c>
      <c r="AG12" s="26">
        <v>10444</v>
      </c>
      <c r="AH12" s="27">
        <f t="shared" si="12"/>
        <v>3.5640978591375694</v>
      </c>
      <c r="AI12" s="26">
        <v>290916</v>
      </c>
      <c r="AJ12" s="25">
        <f t="shared" si="13"/>
        <v>98100.151745068288</v>
      </c>
      <c r="AK12" s="26">
        <v>10539</v>
      </c>
      <c r="AL12" s="27">
        <f t="shared" si="14"/>
        <v>3.5181390823906526</v>
      </c>
      <c r="AM12" s="26">
        <v>291823</v>
      </c>
      <c r="AN12" s="25">
        <f t="shared" si="15"/>
        <v>98372.829934265974</v>
      </c>
      <c r="AO12" s="26">
        <v>9864</v>
      </c>
      <c r="AP12" s="27">
        <f t="shared" si="16"/>
        <v>3.4584741256872302</v>
      </c>
      <c r="AQ12" s="26">
        <v>291996</v>
      </c>
      <c r="AR12" s="25">
        <f t="shared" si="25"/>
        <v>99882.328795238427</v>
      </c>
      <c r="AS12" s="26">
        <v>9278</v>
      </c>
      <c r="AT12" s="27">
        <f t="shared" si="17"/>
        <v>3.4241767420658049</v>
      </c>
      <c r="AU12" s="26">
        <v>290623</v>
      </c>
      <c r="AV12" s="25">
        <f t="shared" si="18"/>
        <v>101751.6280372523</v>
      </c>
      <c r="AW12" s="28">
        <v>8725</v>
      </c>
      <c r="AX12" s="29">
        <f t="shared" si="19"/>
        <v>3.3581285153091209</v>
      </c>
      <c r="AY12" s="28">
        <v>297241</v>
      </c>
      <c r="AZ12" s="30">
        <f t="shared" si="26"/>
        <v>100780.15867634096</v>
      </c>
      <c r="BA12" s="28">
        <v>8277</v>
      </c>
      <c r="BB12" s="29">
        <f t="shared" si="20"/>
        <v>3.404237655151098</v>
      </c>
      <c r="BC12" s="28">
        <v>304017</v>
      </c>
      <c r="BD12" s="30">
        <f t="shared" si="27"/>
        <v>105225.32188841201</v>
      </c>
      <c r="BE12" s="28">
        <v>7360</v>
      </c>
      <c r="BF12" s="29">
        <f t="shared" si="21"/>
        <v>3.3731450144762585</v>
      </c>
      <c r="BG12" s="31"/>
      <c r="BH12" s="21"/>
      <c r="BI12" s="9">
        <f t="shared" si="28"/>
        <v>105225.32188841201</v>
      </c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16" t="s">
        <v>17</v>
      </c>
      <c r="EI12" s="16" t="s">
        <v>17</v>
      </c>
      <c r="EJ12" s="16" t="s">
        <v>17</v>
      </c>
      <c r="EK12" s="16" t="s">
        <v>17</v>
      </c>
      <c r="EL12" s="16" t="s">
        <v>17</v>
      </c>
      <c r="EM12" s="16" t="s">
        <v>17</v>
      </c>
      <c r="EN12" s="16" t="s">
        <v>17</v>
      </c>
      <c r="EO12" s="16" t="s">
        <v>17</v>
      </c>
      <c r="EP12" s="16" t="s">
        <v>17</v>
      </c>
      <c r="EQ12" s="16" t="s">
        <v>17</v>
      </c>
      <c r="ER12" s="16" t="s">
        <v>17</v>
      </c>
      <c r="ES12" s="16" t="s">
        <v>17</v>
      </c>
      <c r="ET12" s="16" t="s">
        <v>17</v>
      </c>
      <c r="EU12" s="16" t="s">
        <v>17</v>
      </c>
      <c r="EV12" s="16" t="s">
        <v>17</v>
      </c>
      <c r="EW12" s="16" t="s">
        <v>17</v>
      </c>
      <c r="EX12" s="16" t="s">
        <v>17</v>
      </c>
      <c r="EY12" s="16" t="s">
        <v>17</v>
      </c>
      <c r="EZ12" s="16" t="s">
        <v>17</v>
      </c>
      <c r="FA12" s="16" t="s">
        <v>17</v>
      </c>
      <c r="FB12" s="16" t="s">
        <v>17</v>
      </c>
      <c r="FC12" s="16" t="s">
        <v>17</v>
      </c>
      <c r="FD12" s="16" t="s">
        <v>17</v>
      </c>
      <c r="FE12" s="16" t="s">
        <v>17</v>
      </c>
    </row>
    <row r="13" spans="1:162" s="10" customFormat="1" ht="30" customHeight="1">
      <c r="A13" s="22">
        <v>9</v>
      </c>
      <c r="B13" s="33" t="s">
        <v>30</v>
      </c>
      <c r="C13" s="24">
        <v>323408</v>
      </c>
      <c r="D13" s="25">
        <f t="shared" si="22"/>
        <v>88933.864980063256</v>
      </c>
      <c r="E13" s="26">
        <v>23006</v>
      </c>
      <c r="F13" s="27">
        <f t="shared" si="0"/>
        <v>3.4688559890827086</v>
      </c>
      <c r="G13" s="24">
        <v>317315</v>
      </c>
      <c r="H13" s="25">
        <f t="shared" si="23"/>
        <v>89806.979311125571</v>
      </c>
      <c r="I13" s="26">
        <v>22283</v>
      </c>
      <c r="J13" s="27">
        <f t="shared" si="1"/>
        <v>3.4926364768767701</v>
      </c>
      <c r="K13" s="24">
        <v>307030</v>
      </c>
      <c r="L13" s="25">
        <f t="shared" si="24"/>
        <v>87080.946168245515</v>
      </c>
      <c r="M13" s="26">
        <v>21559</v>
      </c>
      <c r="N13" s="27">
        <f t="shared" si="2"/>
        <v>3.3466354936885963</v>
      </c>
      <c r="O13" s="24">
        <v>298801</v>
      </c>
      <c r="P13" s="25">
        <f t="shared" si="3"/>
        <v>83857.487651549163</v>
      </c>
      <c r="Q13" s="26">
        <v>20820</v>
      </c>
      <c r="R13" s="27">
        <f t="shared" si="4"/>
        <v>3.3460823397900428</v>
      </c>
      <c r="S13" s="24">
        <v>289710</v>
      </c>
      <c r="T13" s="25">
        <f t="shared" si="5"/>
        <v>86400.644180012532</v>
      </c>
      <c r="U13" s="26">
        <v>20158</v>
      </c>
      <c r="V13" s="27">
        <f t="shared" si="6"/>
        <v>3.3859985980707998</v>
      </c>
      <c r="W13" s="24">
        <v>278433</v>
      </c>
      <c r="X13" s="25">
        <f t="shared" si="7"/>
        <v>96350.266454425902</v>
      </c>
      <c r="Y13" s="26">
        <v>19339</v>
      </c>
      <c r="Z13" s="27">
        <f t="shared" si="8"/>
        <v>3.3469914036815109</v>
      </c>
      <c r="AA13" s="24">
        <v>272119</v>
      </c>
      <c r="AB13" s="25">
        <f t="shared" si="9"/>
        <v>91758.497437280821</v>
      </c>
      <c r="AC13" s="26">
        <v>18483</v>
      </c>
      <c r="AD13" s="27">
        <f t="shared" si="10"/>
        <v>3.3136645245923289</v>
      </c>
      <c r="AE13" s="24">
        <v>261131</v>
      </c>
      <c r="AF13" s="25">
        <f t="shared" si="11"/>
        <v>90923.050139275772</v>
      </c>
      <c r="AG13" s="26">
        <v>17620</v>
      </c>
      <c r="AH13" s="27">
        <f t="shared" si="12"/>
        <v>3.1917872569950809</v>
      </c>
      <c r="AI13" s="24">
        <v>256052</v>
      </c>
      <c r="AJ13" s="25">
        <f t="shared" si="13"/>
        <v>86343.618276850451</v>
      </c>
      <c r="AK13" s="26">
        <v>16850</v>
      </c>
      <c r="AL13" s="27">
        <f t="shared" si="14"/>
        <v>3.0965177175689593</v>
      </c>
      <c r="AM13" s="24">
        <v>255375</v>
      </c>
      <c r="AN13" s="25">
        <f t="shared" si="15"/>
        <v>86086.296982976579</v>
      </c>
      <c r="AO13" s="26">
        <v>16270</v>
      </c>
      <c r="AP13" s="27">
        <f t="shared" si="16"/>
        <v>3.0265189167659039</v>
      </c>
      <c r="AQ13" s="24">
        <v>252607</v>
      </c>
      <c r="AR13" s="25">
        <f t="shared" si="25"/>
        <v>86408.633782581921</v>
      </c>
      <c r="AS13" s="26">
        <v>15672</v>
      </c>
      <c r="AT13" s="27">
        <f t="shared" si="17"/>
        <v>2.962270080011427</v>
      </c>
      <c r="AU13" s="26">
        <v>253919</v>
      </c>
      <c r="AV13" s="25">
        <f t="shared" si="18"/>
        <v>88900.987325817521</v>
      </c>
      <c r="AW13" s="28">
        <v>15195</v>
      </c>
      <c r="AX13" s="29">
        <f t="shared" si="19"/>
        <v>2.9340163527276806</v>
      </c>
      <c r="AY13" s="28">
        <v>256168</v>
      </c>
      <c r="AZ13" s="30">
        <f t="shared" si="26"/>
        <v>86854.275445853404</v>
      </c>
      <c r="BA13" s="28">
        <v>15195</v>
      </c>
      <c r="BB13" s="29">
        <f t="shared" si="20"/>
        <v>2.9338373630984504</v>
      </c>
      <c r="BC13" s="28">
        <v>255573</v>
      </c>
      <c r="BD13" s="30">
        <f t="shared" si="27"/>
        <v>88458.050671466146</v>
      </c>
      <c r="BE13" s="28">
        <v>14294</v>
      </c>
      <c r="BF13" s="29">
        <f t="shared" si="21"/>
        <v>2.8356466604983956</v>
      </c>
      <c r="BG13" s="31"/>
      <c r="BH13" s="21"/>
      <c r="BI13" s="9">
        <f t="shared" si="28"/>
        <v>88458.050671466146</v>
      </c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16" t="s">
        <v>17</v>
      </c>
      <c r="EI13" s="16" t="s">
        <v>17</v>
      </c>
      <c r="EJ13" s="16" t="s">
        <v>17</v>
      </c>
      <c r="EK13" s="16" t="s">
        <v>17</v>
      </c>
      <c r="EL13" s="16" t="s">
        <v>17</v>
      </c>
      <c r="EM13" s="16" t="s">
        <v>17</v>
      </c>
      <c r="EN13" s="16" t="s">
        <v>17</v>
      </c>
      <c r="EO13" s="16" t="s">
        <v>17</v>
      </c>
      <c r="EP13" s="16" t="s">
        <v>17</v>
      </c>
      <c r="EQ13" s="16" t="s">
        <v>17</v>
      </c>
      <c r="ER13" s="16" t="s">
        <v>17</v>
      </c>
      <c r="ES13" s="16" t="s">
        <v>17</v>
      </c>
      <c r="ET13" s="16" t="s">
        <v>17</v>
      </c>
      <c r="EU13" s="16" t="s">
        <v>17</v>
      </c>
      <c r="EV13" s="16" t="s">
        <v>17</v>
      </c>
      <c r="EW13" s="16" t="s">
        <v>17</v>
      </c>
      <c r="EX13" s="16" t="s">
        <v>17</v>
      </c>
      <c r="EY13" s="16" t="s">
        <v>17</v>
      </c>
      <c r="EZ13" s="16" t="s">
        <v>17</v>
      </c>
      <c r="FA13" s="16" t="s">
        <v>17</v>
      </c>
      <c r="FB13" s="16" t="s">
        <v>17</v>
      </c>
      <c r="FC13" s="16" t="s">
        <v>17</v>
      </c>
      <c r="FD13" s="16" t="s">
        <v>17</v>
      </c>
      <c r="FE13" s="16" t="s">
        <v>17</v>
      </c>
    </row>
    <row r="14" spans="1:162" s="10" customFormat="1" ht="30" customHeight="1">
      <c r="A14" s="22">
        <v>10</v>
      </c>
      <c r="B14" s="23" t="s">
        <v>31</v>
      </c>
      <c r="C14" s="24">
        <v>439799</v>
      </c>
      <c r="D14" s="25">
        <f t="shared" si="22"/>
        <v>120940.18974288464</v>
      </c>
      <c r="E14" s="26">
        <v>27274</v>
      </c>
      <c r="F14" s="27">
        <f t="shared" si="0"/>
        <v>4.7172592982937527</v>
      </c>
      <c r="G14" s="24">
        <v>420730</v>
      </c>
      <c r="H14" s="25">
        <f t="shared" si="23"/>
        <v>119075.6516570911</v>
      </c>
      <c r="I14" s="26">
        <v>26464</v>
      </c>
      <c r="J14" s="27">
        <f t="shared" si="1"/>
        <v>4.6309091751614764</v>
      </c>
      <c r="K14" s="24">
        <v>401436</v>
      </c>
      <c r="L14" s="25">
        <f t="shared" si="24"/>
        <v>113856.71337001532</v>
      </c>
      <c r="M14" s="26">
        <v>25615</v>
      </c>
      <c r="N14" s="27">
        <f t="shared" si="2"/>
        <v>4.375663505339463</v>
      </c>
      <c r="O14" s="24">
        <v>384920</v>
      </c>
      <c r="P14" s="25">
        <f t="shared" si="3"/>
        <v>108026.49303996407</v>
      </c>
      <c r="Q14" s="26">
        <v>24893</v>
      </c>
      <c r="R14" s="27">
        <f t="shared" si="4"/>
        <v>4.3104742428304572</v>
      </c>
      <c r="S14" s="24">
        <v>366022</v>
      </c>
      <c r="T14" s="25">
        <f t="shared" si="5"/>
        <v>109159.28543735648</v>
      </c>
      <c r="U14" s="26">
        <v>24311</v>
      </c>
      <c r="V14" s="27">
        <f t="shared" si="6"/>
        <v>4.2778985152844919</v>
      </c>
      <c r="W14" s="24">
        <v>346805</v>
      </c>
      <c r="X14" s="25">
        <f t="shared" si="7"/>
        <v>120010.03529656031</v>
      </c>
      <c r="Y14" s="26">
        <v>23501</v>
      </c>
      <c r="Z14" s="27">
        <f t="shared" si="8"/>
        <v>4.1688785228538521</v>
      </c>
      <c r="AA14" s="24">
        <v>327506</v>
      </c>
      <c r="AB14" s="25">
        <f t="shared" si="9"/>
        <v>110434.98786080389</v>
      </c>
      <c r="AC14" s="26">
        <v>22600</v>
      </c>
      <c r="AD14" s="27">
        <f t="shared" si="10"/>
        <v>3.988126568858239</v>
      </c>
      <c r="AE14" s="24">
        <v>310410</v>
      </c>
      <c r="AF14" s="25">
        <f t="shared" si="11"/>
        <v>108081.47632311979</v>
      </c>
      <c r="AG14" s="26">
        <v>21755</v>
      </c>
      <c r="AH14" s="27">
        <f t="shared" si="12"/>
        <v>3.7941212741644734</v>
      </c>
      <c r="AI14" s="24">
        <v>292516</v>
      </c>
      <c r="AJ14" s="25">
        <f t="shared" si="13"/>
        <v>98639.689765638177</v>
      </c>
      <c r="AK14" s="26">
        <v>20884</v>
      </c>
      <c r="AL14" s="27">
        <f t="shared" si="14"/>
        <v>3.5374883877977976</v>
      </c>
      <c r="AM14" s="24">
        <v>281158</v>
      </c>
      <c r="AN14" s="25">
        <f t="shared" si="15"/>
        <v>94777.684139558405</v>
      </c>
      <c r="AO14" s="26">
        <v>20019</v>
      </c>
      <c r="AP14" s="27">
        <f t="shared" si="16"/>
        <v>3.3320802960355089</v>
      </c>
      <c r="AQ14" s="24">
        <v>268299</v>
      </c>
      <c r="AR14" s="25">
        <f t="shared" si="25"/>
        <v>91776.356297461854</v>
      </c>
      <c r="AS14" s="26">
        <v>19117</v>
      </c>
      <c r="AT14" s="27">
        <f t="shared" si="17"/>
        <v>3.1462869207780702</v>
      </c>
      <c r="AU14" s="26">
        <v>255718</v>
      </c>
      <c r="AV14" s="25">
        <f t="shared" si="18"/>
        <v>89530.845178909047</v>
      </c>
      <c r="AW14" s="28">
        <v>18309</v>
      </c>
      <c r="AX14" s="29">
        <f t="shared" si="19"/>
        <v>2.9548036723790543</v>
      </c>
      <c r="AY14" s="28">
        <v>242132</v>
      </c>
      <c r="AZ14" s="30">
        <f t="shared" si="26"/>
        <v>82095.34142537466</v>
      </c>
      <c r="BA14" s="28">
        <v>17543</v>
      </c>
      <c r="BB14" s="29">
        <f t="shared" si="20"/>
        <v>2.7730860544711047</v>
      </c>
      <c r="BC14" s="28">
        <v>232123</v>
      </c>
      <c r="BD14" s="30">
        <f t="shared" si="27"/>
        <v>80341.617056624658</v>
      </c>
      <c r="BE14" s="28">
        <v>17543</v>
      </c>
      <c r="BF14" s="29">
        <f t="shared" si="21"/>
        <v>2.5754630175130746</v>
      </c>
      <c r="BG14" s="31"/>
      <c r="BH14" s="21"/>
      <c r="BI14" s="9">
        <f t="shared" si="28"/>
        <v>80341.617056624658</v>
      </c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16" t="s">
        <v>17</v>
      </c>
      <c r="EI14" s="16" t="s">
        <v>17</v>
      </c>
      <c r="EJ14" s="16" t="s">
        <v>17</v>
      </c>
      <c r="EK14" s="16" t="s">
        <v>17</v>
      </c>
      <c r="EL14" s="16" t="s">
        <v>17</v>
      </c>
      <c r="EM14" s="16" t="s">
        <v>17</v>
      </c>
      <c r="EN14" s="16" t="s">
        <v>17</v>
      </c>
      <c r="EO14" s="16" t="s">
        <v>17</v>
      </c>
      <c r="EP14" s="16" t="s">
        <v>17</v>
      </c>
      <c r="EQ14" s="16" t="s">
        <v>17</v>
      </c>
      <c r="ER14" s="16" t="s">
        <v>17</v>
      </c>
      <c r="ES14" s="16" t="s">
        <v>17</v>
      </c>
      <c r="ET14" s="16" t="s">
        <v>17</v>
      </c>
      <c r="EU14" s="16" t="s">
        <v>17</v>
      </c>
      <c r="EV14" s="16" t="s">
        <v>17</v>
      </c>
      <c r="EW14" s="16" t="s">
        <v>17</v>
      </c>
      <c r="EX14" s="16" t="s">
        <v>17</v>
      </c>
      <c r="EY14" s="16" t="s">
        <v>17</v>
      </c>
      <c r="EZ14" s="16" t="s">
        <v>17</v>
      </c>
      <c r="FA14" s="16" t="s">
        <v>17</v>
      </c>
      <c r="FB14" s="16" t="s">
        <v>17</v>
      </c>
      <c r="FC14" s="16" t="s">
        <v>17</v>
      </c>
      <c r="FD14" s="16" t="s">
        <v>17</v>
      </c>
      <c r="FE14" s="16" t="s">
        <v>17</v>
      </c>
    </row>
    <row r="15" spans="1:162" s="10" customFormat="1" ht="32.1" hidden="1" customHeight="1">
      <c r="A15" s="34"/>
      <c r="B15" s="35" t="s">
        <v>32</v>
      </c>
      <c r="C15" s="36">
        <f t="shared" ref="C15:J15" si="29">SUM(C5:C14)</f>
        <v>6276174</v>
      </c>
      <c r="D15" s="36">
        <f t="shared" si="29"/>
        <v>1725883.129382648</v>
      </c>
      <c r="E15" s="36">
        <f t="shared" si="29"/>
        <v>286682</v>
      </c>
      <c r="F15" s="37">
        <f t="shared" si="29"/>
        <v>67.317888761023781</v>
      </c>
      <c r="G15" s="36">
        <f t="shared" si="29"/>
        <v>6271008</v>
      </c>
      <c r="H15" s="36">
        <f t="shared" si="29"/>
        <v>1774830.3285880052</v>
      </c>
      <c r="I15" s="36">
        <f t="shared" si="29"/>
        <v>285243</v>
      </c>
      <c r="J15" s="37">
        <f t="shared" si="29"/>
        <v>69.024002292945625</v>
      </c>
      <c r="K15" s="36">
        <f t="shared" ref="K15:R15" si="30">SUM(K5:K14)</f>
        <v>6490227.6424000002</v>
      </c>
      <c r="L15" s="36">
        <f t="shared" si="30"/>
        <v>1840781.5651483352</v>
      </c>
      <c r="M15" s="36">
        <f t="shared" si="30"/>
        <v>292478</v>
      </c>
      <c r="N15" s="37">
        <f t="shared" si="30"/>
        <v>70.743660848043191</v>
      </c>
      <c r="O15" s="36">
        <f t="shared" si="30"/>
        <v>6320621.8864000002</v>
      </c>
      <c r="P15" s="36">
        <f t="shared" si="30"/>
        <v>1773861.1041760214</v>
      </c>
      <c r="Q15" s="36">
        <f t="shared" si="30"/>
        <v>280281</v>
      </c>
      <c r="R15" s="37">
        <f t="shared" si="30"/>
        <v>70.78062412968319</v>
      </c>
      <c r="S15" s="36">
        <f t="shared" ref="S15:Z15" si="31">SUM(S5:S14)</f>
        <v>6025825.9506999999</v>
      </c>
      <c r="T15" s="36">
        <f t="shared" si="31"/>
        <v>1797091.0353702544</v>
      </c>
      <c r="U15" s="36">
        <f t="shared" si="31"/>
        <v>272982</v>
      </c>
      <c r="V15" s="37">
        <f t="shared" si="31"/>
        <v>70.427110632317977</v>
      </c>
      <c r="W15" s="36">
        <f t="shared" si="31"/>
        <v>5968886.9473999999</v>
      </c>
      <c r="X15" s="36">
        <f t="shared" si="31"/>
        <v>2065501.7466260639</v>
      </c>
      <c r="Y15" s="36">
        <f t="shared" si="31"/>
        <v>270468</v>
      </c>
      <c r="Z15" s="37">
        <f t="shared" si="31"/>
        <v>71.750881908734158</v>
      </c>
      <c r="AA15" s="36">
        <f t="shared" ref="AA15:AH15" si="32">SUM(AA5:AA14)</f>
        <v>5920444.2319999998</v>
      </c>
      <c r="AB15" s="36">
        <f t="shared" si="32"/>
        <v>1996373.1561909905</v>
      </c>
      <c r="AC15" s="36">
        <f t="shared" si="32"/>
        <v>262801</v>
      </c>
      <c r="AD15" s="37">
        <f t="shared" si="32"/>
        <v>72.094804190099467</v>
      </c>
      <c r="AE15" s="36">
        <f t="shared" si="32"/>
        <v>5933420.0159999998</v>
      </c>
      <c r="AF15" s="36">
        <f t="shared" si="32"/>
        <v>2065954.0445682453</v>
      </c>
      <c r="AG15" s="36">
        <f t="shared" si="32"/>
        <v>253865</v>
      </c>
      <c r="AH15" s="37">
        <f t="shared" si="32"/>
        <v>72.523807581131109</v>
      </c>
      <c r="AI15" s="36">
        <f t="shared" ref="AI15:AP15" si="33">SUM(AI5:AI14)</f>
        <v>6067338.6775000002</v>
      </c>
      <c r="AJ15" s="36">
        <f t="shared" si="33"/>
        <v>2045974.9376159166</v>
      </c>
      <c r="AK15" s="36">
        <f t="shared" si="33"/>
        <v>248613</v>
      </c>
      <c r="AL15" s="37">
        <f t="shared" si="33"/>
        <v>73.374243174707345</v>
      </c>
      <c r="AM15" s="36">
        <f t="shared" si="33"/>
        <v>6269461.9055000003</v>
      </c>
      <c r="AN15" s="36">
        <f t="shared" si="33"/>
        <v>2113420.497387494</v>
      </c>
      <c r="AO15" s="36">
        <f t="shared" si="33"/>
        <v>245147</v>
      </c>
      <c r="AP15" s="37">
        <f t="shared" si="33"/>
        <v>74.301106431479056</v>
      </c>
      <c r="AQ15" s="36">
        <f t="shared" ref="AQ15:AX15" si="34">SUM(AQ5:AQ14)</f>
        <v>6521999.3842000002</v>
      </c>
      <c r="AR15" s="36">
        <f t="shared" si="34"/>
        <v>2230963.7354450296</v>
      </c>
      <c r="AS15" s="36">
        <f t="shared" si="34"/>
        <v>244263</v>
      </c>
      <c r="AT15" s="37">
        <f t="shared" si="34"/>
        <v>76.482138807193053</v>
      </c>
      <c r="AU15" s="38">
        <f t="shared" si="34"/>
        <v>6659377.4097999996</v>
      </c>
      <c r="AV15" s="38">
        <f t="shared" si="34"/>
        <v>2331551.505426791</v>
      </c>
      <c r="AW15" s="39">
        <f t="shared" si="34"/>
        <v>245374</v>
      </c>
      <c r="AX15" s="40">
        <f t="shared" si="34"/>
        <v>76.948641965896613</v>
      </c>
      <c r="AY15" s="39">
        <f t="shared" ref="AY15:BF15" si="35">SUM(AY5:AY14)</f>
        <v>6830262.6809999999</v>
      </c>
      <c r="AZ15" s="39">
        <f t="shared" si="35"/>
        <v>2315814.294771818</v>
      </c>
      <c r="BA15" s="39">
        <f t="shared" si="35"/>
        <v>241167</v>
      </c>
      <c r="BB15" s="40">
        <f t="shared" si="35"/>
        <v>78.225538917018483</v>
      </c>
      <c r="BC15" s="39">
        <f t="shared" si="35"/>
        <v>7150044.8099999996</v>
      </c>
      <c r="BD15" s="39">
        <f t="shared" si="35"/>
        <v>2474748.9997231062</v>
      </c>
      <c r="BE15" s="39">
        <f t="shared" si="35"/>
        <v>239596</v>
      </c>
      <c r="BF15" s="40">
        <f t="shared" si="35"/>
        <v>79.331543973308555</v>
      </c>
      <c r="BG15" s="98"/>
      <c r="BH15" s="41"/>
      <c r="BI15" s="9">
        <f t="shared" si="28"/>
        <v>2474748.9997231062</v>
      </c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</row>
    <row r="16" spans="1:162" s="10" customFormat="1" ht="30" customHeight="1">
      <c r="A16" s="22">
        <v>11</v>
      </c>
      <c r="B16" s="32" t="s">
        <v>33</v>
      </c>
      <c r="C16" s="24">
        <v>192142</v>
      </c>
      <c r="D16" s="25">
        <f t="shared" ref="D16:D42" si="36">C16/$C$72</f>
        <v>52837.068609927133</v>
      </c>
      <c r="E16" s="24">
        <v>4593</v>
      </c>
      <c r="F16" s="27">
        <f t="shared" ref="F16:F30" si="37">(D16/D$64*100)</f>
        <v>2.0609042678422602</v>
      </c>
      <c r="G16" s="24">
        <v>170605</v>
      </c>
      <c r="H16" s="25">
        <f t="shared" ref="H16:H42" si="38">G16/$H$72</f>
        <v>48284.889480089434</v>
      </c>
      <c r="I16" s="24">
        <v>4167</v>
      </c>
      <c r="J16" s="27">
        <f t="shared" ref="J16:J30" si="39">(H16/H$64*100)</f>
        <v>1.8778224985820446</v>
      </c>
      <c r="K16" s="24">
        <v>127503</v>
      </c>
      <c r="L16" s="25">
        <f t="shared" ref="L16:L42" si="40">K16/$L$72</f>
        <v>36162.856656645301</v>
      </c>
      <c r="M16" s="24">
        <v>4006</v>
      </c>
      <c r="N16" s="27">
        <f t="shared" ref="N16:N30" si="41">(L16/L$64*100)</f>
        <v>1.3897862272474255</v>
      </c>
      <c r="O16" s="24">
        <v>129373</v>
      </c>
      <c r="P16" s="25">
        <f t="shared" ref="P16:P42" si="42">O16/$P$72</f>
        <v>36308.093848226315</v>
      </c>
      <c r="Q16" s="24">
        <v>3805</v>
      </c>
      <c r="R16" s="27">
        <f t="shared" ref="R16:R30" si="43">(P16/P$64*100)</f>
        <v>1.4487659363444476</v>
      </c>
      <c r="S16" s="24">
        <v>130088</v>
      </c>
      <c r="T16" s="25">
        <f t="shared" ref="T16:T43" si="44">S16/$T$72</f>
        <v>38796.337717336195</v>
      </c>
      <c r="U16" s="24">
        <v>3488</v>
      </c>
      <c r="V16" s="27">
        <f t="shared" ref="V16:V30" si="45">(T16/T$64*100)</f>
        <v>1.5204093252764288</v>
      </c>
      <c r="W16" s="24">
        <v>159377</v>
      </c>
      <c r="X16" s="25">
        <f t="shared" ref="X16:X42" si="46">W16/$X$72</f>
        <v>55151.567582531658</v>
      </c>
      <c r="Y16" s="24">
        <v>3066</v>
      </c>
      <c r="Z16" s="27">
        <f t="shared" ref="Z16:Z30" si="47">(X16/X$64*100)</f>
        <v>1.9158413296719432</v>
      </c>
      <c r="AA16" s="24">
        <v>126399</v>
      </c>
      <c r="AB16" s="25">
        <f t="shared" ref="AB16:AB42" si="48">AA16/$AB$72</f>
        <v>42621.729161046671</v>
      </c>
      <c r="AC16" s="24">
        <v>3365</v>
      </c>
      <c r="AD16" s="27">
        <f t="shared" ref="AD16:AD30" si="49">(AB16/AB$64*100)</f>
        <v>1.5391938168372872</v>
      </c>
      <c r="AE16" s="24">
        <v>159908</v>
      </c>
      <c r="AF16" s="25">
        <f t="shared" ref="AF16:AF42" si="50">AE16/$AF$72</f>
        <v>55678.272980501395</v>
      </c>
      <c r="AG16" s="24">
        <v>3314</v>
      </c>
      <c r="AH16" s="27">
        <f t="shared" ref="AH16:AH30" si="51">(AF16/AF$64*100)</f>
        <v>1.9545451007025951</v>
      </c>
      <c r="AI16" s="24">
        <v>160011</v>
      </c>
      <c r="AJ16" s="25">
        <f t="shared" ref="AJ16:AJ42" si="52">AI16/$AJ$72</f>
        <v>53957.511380880118</v>
      </c>
      <c r="AK16" s="24">
        <v>3320</v>
      </c>
      <c r="AL16" s="27">
        <f t="shared" ref="AL16:AL30" si="53">(AJ16/AJ$64*100)</f>
        <v>1.9350635671891907</v>
      </c>
      <c r="AM16" s="24">
        <v>159025</v>
      </c>
      <c r="AN16" s="25">
        <f t="shared" ref="AN16:AN42" si="54">AM16/$AN$72</f>
        <v>53606.944210348898</v>
      </c>
      <c r="AO16" s="24">
        <v>3309</v>
      </c>
      <c r="AP16" s="27">
        <f t="shared" ref="AP16:AP30" si="55">(AN16/AN$64*100)</f>
        <v>1.8846487351490864</v>
      </c>
      <c r="AQ16" s="24">
        <v>165895</v>
      </c>
      <c r="AR16" s="25">
        <f t="shared" ref="AR16:AR42" si="56">AQ16/$AR$72</f>
        <v>56747.280563727167</v>
      </c>
      <c r="AS16" s="24">
        <v>3442</v>
      </c>
      <c r="AT16" s="27">
        <f t="shared" ref="AT16:AT30" si="57">(AR16/AR$64*100)</f>
        <v>1.9454163777072517</v>
      </c>
      <c r="AU16" s="26">
        <v>179848</v>
      </c>
      <c r="AV16" s="25">
        <f t="shared" ref="AV16:AV30" si="58">AU16/$AV$72</f>
        <v>62967.57930116939</v>
      </c>
      <c r="AW16" s="28">
        <v>3609</v>
      </c>
      <c r="AX16" s="29">
        <f t="shared" ref="AX16:AX30" si="59">(AV16/AV$64*100)</f>
        <v>2.0781311087605414</v>
      </c>
      <c r="AY16" s="28">
        <v>191327</v>
      </c>
      <c r="AZ16" s="30">
        <f t="shared" ref="AZ16:AZ30" si="60">AY16/$AZ$72</f>
        <v>64869.804027937891</v>
      </c>
      <c r="BA16" s="28">
        <v>3764</v>
      </c>
      <c r="BB16" s="29">
        <f t="shared" ref="BB16:BB30" si="61">(AZ16/AZ$64*100)</f>
        <v>2.1912272460632756</v>
      </c>
      <c r="BC16" s="42">
        <v>191327</v>
      </c>
      <c r="BD16" s="43">
        <f t="shared" ref="BD16:BD30" si="62">BC16/$BD$72</f>
        <v>66221.44538280493</v>
      </c>
      <c r="BE16" s="42">
        <v>3764</v>
      </c>
      <c r="BF16" s="44">
        <f t="shared" ref="BF16:BF30" si="63">(BD16/BD$64*100)</f>
        <v>2.1228211454777171</v>
      </c>
      <c r="BG16" s="31" t="s">
        <v>34</v>
      </c>
      <c r="BH16" s="21"/>
      <c r="BI16" s="9">
        <f t="shared" si="28"/>
        <v>66221.44538280493</v>
      </c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16" t="s">
        <v>17</v>
      </c>
      <c r="EI16" s="16" t="s">
        <v>17</v>
      </c>
      <c r="EJ16" s="16" t="s">
        <v>17</v>
      </c>
      <c r="EK16" s="16" t="s">
        <v>17</v>
      </c>
      <c r="EL16" s="16" t="s">
        <v>17</v>
      </c>
      <c r="EM16" s="16" t="s">
        <v>17</v>
      </c>
      <c r="EN16" s="16" t="s">
        <v>17</v>
      </c>
      <c r="EO16" s="16" t="s">
        <v>17</v>
      </c>
      <c r="EP16" s="16" t="s">
        <v>17</v>
      </c>
      <c r="EQ16" s="16" t="s">
        <v>17</v>
      </c>
      <c r="ER16" s="16" t="s">
        <v>17</v>
      </c>
      <c r="ES16" s="16" t="s">
        <v>17</v>
      </c>
      <c r="ET16" s="16" t="s">
        <v>17</v>
      </c>
      <c r="EU16" s="16" t="s">
        <v>17</v>
      </c>
      <c r="EV16" s="16" t="s">
        <v>17</v>
      </c>
      <c r="EW16" s="16" t="s">
        <v>17</v>
      </c>
      <c r="EX16" s="16" t="s">
        <v>17</v>
      </c>
      <c r="EY16" s="16" t="s">
        <v>17</v>
      </c>
      <c r="EZ16" s="16" t="s">
        <v>17</v>
      </c>
      <c r="FA16" s="16" t="s">
        <v>17</v>
      </c>
      <c r="FB16" s="16" t="s">
        <v>17</v>
      </c>
      <c r="FC16" s="16" t="s">
        <v>17</v>
      </c>
      <c r="FD16" s="16" t="s">
        <v>17</v>
      </c>
      <c r="FE16" s="16" t="s">
        <v>17</v>
      </c>
    </row>
    <row r="17" spans="1:161" s="10" customFormat="1" ht="30" customHeight="1">
      <c r="A17" s="22">
        <v>12</v>
      </c>
      <c r="B17" s="23" t="s">
        <v>35</v>
      </c>
      <c r="C17" s="24">
        <v>184943</v>
      </c>
      <c r="D17" s="25">
        <f t="shared" si="36"/>
        <v>50857.417846830744</v>
      </c>
      <c r="E17" s="26">
        <v>2390</v>
      </c>
      <c r="F17" s="27">
        <f t="shared" si="37"/>
        <v>1.9836881993918618</v>
      </c>
      <c r="G17" s="24">
        <v>187430</v>
      </c>
      <c r="H17" s="25">
        <f t="shared" si="38"/>
        <v>53046.72685591373</v>
      </c>
      <c r="I17" s="26">
        <v>2086</v>
      </c>
      <c r="J17" s="27">
        <f t="shared" si="39"/>
        <v>2.0630126368467079</v>
      </c>
      <c r="K17" s="24">
        <v>184994</v>
      </c>
      <c r="L17" s="25">
        <f t="shared" si="40"/>
        <v>52468.65959498554</v>
      </c>
      <c r="M17" s="26">
        <v>1864</v>
      </c>
      <c r="N17" s="27">
        <f t="shared" si="41"/>
        <v>2.0164397176804489</v>
      </c>
      <c r="O17" s="24">
        <v>182587</v>
      </c>
      <c r="P17" s="25">
        <f t="shared" si="42"/>
        <v>51242.4225415357</v>
      </c>
      <c r="Q17" s="26">
        <v>1637</v>
      </c>
      <c r="R17" s="27">
        <f t="shared" si="43"/>
        <v>2.044675674362685</v>
      </c>
      <c r="S17" s="24">
        <v>180975</v>
      </c>
      <c r="T17" s="25">
        <f t="shared" si="44"/>
        <v>53972.443410575288</v>
      </c>
      <c r="U17" s="26">
        <v>1431</v>
      </c>
      <c r="V17" s="27">
        <f t="shared" si="45"/>
        <v>2.1151534164711707</v>
      </c>
      <c r="W17" s="24">
        <v>196868</v>
      </c>
      <c r="X17" s="25">
        <f t="shared" si="46"/>
        <v>68125.129766765865</v>
      </c>
      <c r="Y17" s="26">
        <v>1289</v>
      </c>
      <c r="Z17" s="27">
        <f t="shared" si="47"/>
        <v>2.3665136807058498</v>
      </c>
      <c r="AA17" s="24">
        <v>196693</v>
      </c>
      <c r="AB17" s="25">
        <f t="shared" si="48"/>
        <v>66324.858376045318</v>
      </c>
      <c r="AC17" s="26">
        <v>1147</v>
      </c>
      <c r="AD17" s="27">
        <f t="shared" si="49"/>
        <v>2.3951823148535709</v>
      </c>
      <c r="AE17" s="24">
        <v>195398</v>
      </c>
      <c r="AF17" s="25">
        <f t="shared" si="50"/>
        <v>68035.515320334263</v>
      </c>
      <c r="AG17" s="26">
        <v>1037</v>
      </c>
      <c r="AH17" s="27">
        <f t="shared" si="51"/>
        <v>2.3883370662323693</v>
      </c>
      <c r="AI17" s="24">
        <v>193436</v>
      </c>
      <c r="AJ17" s="25">
        <f t="shared" si="52"/>
        <v>65228.797841847918</v>
      </c>
      <c r="AK17" s="26">
        <v>957</v>
      </c>
      <c r="AL17" s="27">
        <f t="shared" si="53"/>
        <v>2.339282650460333</v>
      </c>
      <c r="AM17" s="24">
        <v>190699</v>
      </c>
      <c r="AN17" s="25">
        <f t="shared" si="54"/>
        <v>64284.173268161132</v>
      </c>
      <c r="AO17" s="26">
        <v>871</v>
      </c>
      <c r="AP17" s="27">
        <f t="shared" si="55"/>
        <v>2.2600259653777428</v>
      </c>
      <c r="AQ17" s="24">
        <v>185521</v>
      </c>
      <c r="AR17" s="25">
        <f t="shared" si="56"/>
        <v>63460.696449339812</v>
      </c>
      <c r="AS17" s="26">
        <v>799</v>
      </c>
      <c r="AT17" s="27">
        <f t="shared" si="57"/>
        <v>2.1755664233920675</v>
      </c>
      <c r="AU17" s="26">
        <v>179314</v>
      </c>
      <c r="AV17" s="25">
        <f t="shared" si="58"/>
        <v>62780.61760380926</v>
      </c>
      <c r="AW17" s="28">
        <v>756</v>
      </c>
      <c r="AX17" s="29">
        <f t="shared" si="59"/>
        <v>2.0719607759679715</v>
      </c>
      <c r="AY17" s="28">
        <v>178083</v>
      </c>
      <c r="AZ17" s="30">
        <f t="shared" si="60"/>
        <v>60379.399199837258</v>
      </c>
      <c r="BA17" s="28">
        <v>766</v>
      </c>
      <c r="BB17" s="29">
        <f t="shared" si="61"/>
        <v>2.0395465441923317</v>
      </c>
      <c r="BC17" s="28">
        <v>136115</v>
      </c>
      <c r="BD17" s="30">
        <f t="shared" si="62"/>
        <v>47111.657206147029</v>
      </c>
      <c r="BE17" s="28">
        <v>736</v>
      </c>
      <c r="BF17" s="29">
        <f t="shared" si="63"/>
        <v>1.5102301307013617</v>
      </c>
      <c r="BG17" s="31"/>
      <c r="BH17" s="21"/>
      <c r="BI17" s="9">
        <f t="shared" si="28"/>
        <v>47111.657206147029</v>
      </c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</row>
    <row r="18" spans="1:161" s="10" customFormat="1" ht="30" customHeight="1">
      <c r="A18" s="22">
        <v>13</v>
      </c>
      <c r="B18" s="33" t="s">
        <v>36</v>
      </c>
      <c r="C18" s="24">
        <v>165589</v>
      </c>
      <c r="D18" s="25">
        <f t="shared" si="36"/>
        <v>45535.267427471474</v>
      </c>
      <c r="E18" s="24">
        <v>10080</v>
      </c>
      <c r="F18" s="27">
        <f t="shared" si="37"/>
        <v>1.7760982856831513</v>
      </c>
      <c r="G18" s="24">
        <v>160261</v>
      </c>
      <c r="H18" s="25">
        <f t="shared" si="38"/>
        <v>45357.314691648033</v>
      </c>
      <c r="I18" s="24">
        <v>9557</v>
      </c>
      <c r="J18" s="27">
        <f t="shared" si="39"/>
        <v>1.7639677116453625</v>
      </c>
      <c r="K18" s="24">
        <v>157927</v>
      </c>
      <c r="L18" s="25">
        <f t="shared" si="40"/>
        <v>44791.820296103011</v>
      </c>
      <c r="M18" s="24">
        <v>8971</v>
      </c>
      <c r="N18" s="27">
        <f t="shared" si="41"/>
        <v>1.7214086688980192</v>
      </c>
      <c r="O18" s="24">
        <v>157133</v>
      </c>
      <c r="P18" s="25">
        <f t="shared" si="42"/>
        <v>44098.843735967668</v>
      </c>
      <c r="Q18" s="24">
        <v>8533</v>
      </c>
      <c r="R18" s="27">
        <f t="shared" si="43"/>
        <v>1.7596325189615458</v>
      </c>
      <c r="S18" s="24">
        <v>158272</v>
      </c>
      <c r="T18" s="25">
        <f t="shared" si="44"/>
        <v>47201.693954847753</v>
      </c>
      <c r="U18" s="24">
        <v>7305</v>
      </c>
      <c r="V18" s="27">
        <f t="shared" si="45"/>
        <v>1.8498110873420373</v>
      </c>
      <c r="W18" s="24">
        <v>160590</v>
      </c>
      <c r="X18" s="25">
        <f t="shared" si="46"/>
        <v>55571.319814520037</v>
      </c>
      <c r="Y18" s="24">
        <v>7766</v>
      </c>
      <c r="Z18" s="27">
        <f t="shared" si="47"/>
        <v>1.9304225774861956</v>
      </c>
      <c r="AA18" s="24">
        <v>164386</v>
      </c>
      <c r="AB18" s="25">
        <f t="shared" si="48"/>
        <v>55430.941462098737</v>
      </c>
      <c r="AC18" s="24">
        <v>7401</v>
      </c>
      <c r="AD18" s="27">
        <f t="shared" si="49"/>
        <v>2.0017714916622307</v>
      </c>
      <c r="AE18" s="24">
        <v>162302</v>
      </c>
      <c r="AF18" s="25">
        <f t="shared" si="50"/>
        <v>56511.838440111424</v>
      </c>
      <c r="AG18" s="24">
        <v>7060</v>
      </c>
      <c r="AH18" s="27">
        <f t="shared" si="51"/>
        <v>1.9838068072531245</v>
      </c>
      <c r="AI18" s="24">
        <v>170807</v>
      </c>
      <c r="AJ18" s="25">
        <f t="shared" si="52"/>
        <v>57598.044174675437</v>
      </c>
      <c r="AK18" s="24">
        <v>6754</v>
      </c>
      <c r="AL18" s="27">
        <f t="shared" si="53"/>
        <v>2.0656230054239031</v>
      </c>
      <c r="AM18" s="24">
        <v>174130</v>
      </c>
      <c r="AN18" s="25">
        <f t="shared" si="54"/>
        <v>58698.803303556379</v>
      </c>
      <c r="AO18" s="24">
        <v>6548</v>
      </c>
      <c r="AP18" s="27">
        <f t="shared" si="55"/>
        <v>2.0636622182141826</v>
      </c>
      <c r="AQ18" s="24">
        <v>173097</v>
      </c>
      <c r="AR18" s="25">
        <f t="shared" si="56"/>
        <v>59210.850379694879</v>
      </c>
      <c r="AS18" s="24">
        <v>6409</v>
      </c>
      <c r="AT18" s="27">
        <f t="shared" si="57"/>
        <v>2.0298727431929362</v>
      </c>
      <c r="AU18" s="26">
        <v>175430</v>
      </c>
      <c r="AV18" s="25">
        <f t="shared" si="58"/>
        <v>61420.768853721733</v>
      </c>
      <c r="AW18" s="28">
        <v>4221</v>
      </c>
      <c r="AX18" s="29">
        <f t="shared" si="59"/>
        <v>2.0270814265927992</v>
      </c>
      <c r="AY18" s="42">
        <v>175430</v>
      </c>
      <c r="AZ18" s="43">
        <f t="shared" si="60"/>
        <v>59479.894215772707</v>
      </c>
      <c r="BA18" s="42">
        <v>4221</v>
      </c>
      <c r="BB18" s="44">
        <f t="shared" si="61"/>
        <v>2.0091623021156475</v>
      </c>
      <c r="BC18" s="42">
        <v>175430</v>
      </c>
      <c r="BD18" s="43">
        <f t="shared" si="62"/>
        <v>60719.23023674373</v>
      </c>
      <c r="BE18" s="42">
        <v>4221</v>
      </c>
      <c r="BF18" s="44">
        <f t="shared" si="63"/>
        <v>1.9464399355613993</v>
      </c>
      <c r="BG18" s="31" t="s">
        <v>34</v>
      </c>
      <c r="BH18" s="21"/>
      <c r="BI18" s="9">
        <f t="shared" si="28"/>
        <v>60719.23023674373</v>
      </c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</row>
    <row r="19" spans="1:161" s="10" customFormat="1" ht="30" customHeight="1">
      <c r="A19" s="22">
        <v>14</v>
      </c>
      <c r="B19" s="23" t="s">
        <v>37</v>
      </c>
      <c r="C19" s="24">
        <v>280319</v>
      </c>
      <c r="D19" s="25">
        <f t="shared" si="36"/>
        <v>77084.834318713052</v>
      </c>
      <c r="E19" s="26">
        <v>2136</v>
      </c>
      <c r="F19" s="27">
        <f t="shared" si="37"/>
        <v>3.0066858024652316</v>
      </c>
      <c r="G19" s="24">
        <v>268782</v>
      </c>
      <c r="H19" s="25">
        <f t="shared" si="38"/>
        <v>76071.095010330289</v>
      </c>
      <c r="I19" s="26">
        <v>2055</v>
      </c>
      <c r="J19" s="27">
        <f t="shared" si="39"/>
        <v>2.9584413517416204</v>
      </c>
      <c r="K19" s="24">
        <v>261171</v>
      </c>
      <c r="L19" s="25">
        <f t="shared" si="40"/>
        <v>74074.252651880422</v>
      </c>
      <c r="M19" s="26">
        <v>1991</v>
      </c>
      <c r="N19" s="27">
        <f t="shared" si="41"/>
        <v>2.8467711250436252</v>
      </c>
      <c r="O19" s="24">
        <v>251110</v>
      </c>
      <c r="P19" s="25">
        <f t="shared" si="42"/>
        <v>70473.170184104179</v>
      </c>
      <c r="Q19" s="26">
        <v>1947</v>
      </c>
      <c r="R19" s="27">
        <f t="shared" si="43"/>
        <v>2.812021165741339</v>
      </c>
      <c r="S19" s="24">
        <v>237313</v>
      </c>
      <c r="T19" s="25">
        <f t="shared" si="44"/>
        <v>70774.208940979996</v>
      </c>
      <c r="U19" s="26">
        <v>1899</v>
      </c>
      <c r="V19" s="27">
        <f t="shared" si="45"/>
        <v>2.7736063142590028</v>
      </c>
      <c r="W19" s="24">
        <v>223055</v>
      </c>
      <c r="X19" s="25">
        <f t="shared" si="46"/>
        <v>77187.002560730849</v>
      </c>
      <c r="Y19" s="26">
        <v>1844</v>
      </c>
      <c r="Z19" s="27">
        <f t="shared" si="47"/>
        <v>2.6813027462555787</v>
      </c>
      <c r="AA19" s="24">
        <v>216450</v>
      </c>
      <c r="AB19" s="25">
        <f t="shared" si="48"/>
        <v>72986.916644186684</v>
      </c>
      <c r="AC19" s="26">
        <v>1796</v>
      </c>
      <c r="AD19" s="27">
        <f t="shared" si="49"/>
        <v>2.6357684922699613</v>
      </c>
      <c r="AE19" s="24">
        <v>202307</v>
      </c>
      <c r="AF19" s="25">
        <f t="shared" si="50"/>
        <v>70441.155988857936</v>
      </c>
      <c r="AG19" s="26">
        <v>1895</v>
      </c>
      <c r="AH19" s="27">
        <f t="shared" si="51"/>
        <v>2.4727853246106504</v>
      </c>
      <c r="AI19" s="24">
        <v>196262</v>
      </c>
      <c r="AJ19" s="25">
        <f t="shared" si="52"/>
        <v>66181.756870679485</v>
      </c>
      <c r="AK19" s="26">
        <v>1887</v>
      </c>
      <c r="AL19" s="27">
        <f t="shared" si="53"/>
        <v>2.3734583611357034</v>
      </c>
      <c r="AM19" s="24">
        <v>189762</v>
      </c>
      <c r="AN19" s="25">
        <f t="shared" si="54"/>
        <v>63968.312826563291</v>
      </c>
      <c r="AO19" s="26">
        <v>1885</v>
      </c>
      <c r="AP19" s="27">
        <f t="shared" si="55"/>
        <v>2.2489213223037945</v>
      </c>
      <c r="AQ19" s="24">
        <v>180303</v>
      </c>
      <c r="AR19" s="25">
        <f t="shared" si="56"/>
        <v>61675.788465485391</v>
      </c>
      <c r="AS19" s="26">
        <v>1799</v>
      </c>
      <c r="AT19" s="27">
        <f t="shared" si="57"/>
        <v>2.114376015851898</v>
      </c>
      <c r="AU19" s="26">
        <v>172451</v>
      </c>
      <c r="AV19" s="25">
        <f t="shared" si="58"/>
        <v>60377.774665639663</v>
      </c>
      <c r="AW19" s="28">
        <v>1587</v>
      </c>
      <c r="AX19" s="29">
        <f t="shared" si="59"/>
        <v>1.9926592891600912</v>
      </c>
      <c r="AY19" s="28">
        <v>167814</v>
      </c>
      <c r="AZ19" s="30">
        <f t="shared" si="60"/>
        <v>56897.674103207435</v>
      </c>
      <c r="BA19" s="28">
        <v>1564</v>
      </c>
      <c r="BB19" s="29">
        <f t="shared" si="61"/>
        <v>1.9219378815894386</v>
      </c>
      <c r="BC19" s="28">
        <v>161323</v>
      </c>
      <c r="BD19" s="30">
        <f t="shared" si="62"/>
        <v>55836.56375467257</v>
      </c>
      <c r="BE19" s="28">
        <v>1495</v>
      </c>
      <c r="BF19" s="29">
        <f t="shared" si="63"/>
        <v>1.7899192254721066</v>
      </c>
      <c r="BG19" s="31"/>
      <c r="BH19" s="21"/>
      <c r="BI19" s="9">
        <f t="shared" si="28"/>
        <v>55836.56375467257</v>
      </c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16" t="s">
        <v>17</v>
      </c>
      <c r="EI19" s="16" t="s">
        <v>17</v>
      </c>
      <c r="EJ19" s="16" t="s">
        <v>17</v>
      </c>
      <c r="EK19" s="16" t="s">
        <v>17</v>
      </c>
      <c r="EL19" s="16" t="s">
        <v>17</v>
      </c>
      <c r="EM19" s="16" t="s">
        <v>17</v>
      </c>
      <c r="EN19" s="16" t="s">
        <v>17</v>
      </c>
      <c r="EO19" s="16" t="s">
        <v>17</v>
      </c>
      <c r="EP19" s="16" t="s">
        <v>17</v>
      </c>
      <c r="EQ19" s="16" t="s">
        <v>17</v>
      </c>
      <c r="ER19" s="16" t="s">
        <v>17</v>
      </c>
      <c r="ES19" s="16" t="s">
        <v>17</v>
      </c>
      <c r="ET19" s="16" t="s">
        <v>17</v>
      </c>
      <c r="EU19" s="16" t="s">
        <v>17</v>
      </c>
      <c r="EV19" s="16" t="s">
        <v>17</v>
      </c>
      <c r="EW19" s="16" t="s">
        <v>17</v>
      </c>
      <c r="EX19" s="16" t="s">
        <v>17</v>
      </c>
      <c r="EY19" s="16" t="s">
        <v>17</v>
      </c>
      <c r="EZ19" s="16" t="s">
        <v>17</v>
      </c>
      <c r="FA19" s="16" t="s">
        <v>17</v>
      </c>
      <c r="FB19" s="16" t="s">
        <v>17</v>
      </c>
      <c r="FC19" s="16" t="s">
        <v>17</v>
      </c>
      <c r="FD19" s="16" t="s">
        <v>17</v>
      </c>
      <c r="FE19" s="16" t="s">
        <v>17</v>
      </c>
    </row>
    <row r="20" spans="1:161" s="10" customFormat="1" ht="30" customHeight="1">
      <c r="A20" s="22">
        <v>15</v>
      </c>
      <c r="B20" s="33" t="s">
        <v>38</v>
      </c>
      <c r="C20" s="24">
        <v>342980</v>
      </c>
      <c r="D20" s="25">
        <f t="shared" si="36"/>
        <v>94315.963151381831</v>
      </c>
      <c r="E20" s="26">
        <v>5739</v>
      </c>
      <c r="F20" s="27">
        <f t="shared" si="37"/>
        <v>3.6787841585105729</v>
      </c>
      <c r="G20" s="24">
        <v>286916</v>
      </c>
      <c r="H20" s="25">
        <f t="shared" si="38"/>
        <v>81203.407579316787</v>
      </c>
      <c r="I20" s="26">
        <v>5185</v>
      </c>
      <c r="J20" s="27">
        <f t="shared" si="39"/>
        <v>3.1580394478659235</v>
      </c>
      <c r="K20" s="24">
        <v>267519</v>
      </c>
      <c r="L20" s="25">
        <f t="shared" si="40"/>
        <v>75874.695104657105</v>
      </c>
      <c r="M20" s="26">
        <v>4926</v>
      </c>
      <c r="N20" s="27">
        <f t="shared" si="41"/>
        <v>2.9159645006549182</v>
      </c>
      <c r="O20" s="24">
        <v>254093</v>
      </c>
      <c r="P20" s="25">
        <f t="shared" si="42"/>
        <v>71310.339021104621</v>
      </c>
      <c r="Q20" s="26">
        <v>4668</v>
      </c>
      <c r="R20" s="27">
        <f t="shared" si="43"/>
        <v>2.8454258853359642</v>
      </c>
      <c r="S20" s="24">
        <v>236087</v>
      </c>
      <c r="T20" s="25">
        <f t="shared" si="44"/>
        <v>70408.57713757419</v>
      </c>
      <c r="U20" s="26">
        <v>4402</v>
      </c>
      <c r="V20" s="27">
        <f t="shared" si="45"/>
        <v>2.7592773843593279</v>
      </c>
      <c r="W20" s="24">
        <v>217968</v>
      </c>
      <c r="X20" s="25">
        <f t="shared" si="46"/>
        <v>75426.673126167894</v>
      </c>
      <c r="Y20" s="26">
        <v>4061</v>
      </c>
      <c r="Z20" s="27">
        <f t="shared" si="47"/>
        <v>2.6201528636248277</v>
      </c>
      <c r="AA20" s="24">
        <v>199762</v>
      </c>
      <c r="AB20" s="25">
        <f t="shared" si="48"/>
        <v>67359.724844888056</v>
      </c>
      <c r="AC20" s="26">
        <v>3757</v>
      </c>
      <c r="AD20" s="27">
        <f t="shared" si="49"/>
        <v>2.4325543338084179</v>
      </c>
      <c r="AE20" s="24">
        <v>187178</v>
      </c>
      <c r="AF20" s="25">
        <f t="shared" si="50"/>
        <v>65173.398328690811</v>
      </c>
      <c r="AG20" s="26">
        <v>3512</v>
      </c>
      <c r="AH20" s="27">
        <f t="shared" si="51"/>
        <v>2.2878645399811792</v>
      </c>
      <c r="AI20" s="24">
        <v>172325</v>
      </c>
      <c r="AJ20" s="25">
        <f t="shared" si="52"/>
        <v>58109.930871691111</v>
      </c>
      <c r="AK20" s="26">
        <v>3185</v>
      </c>
      <c r="AL20" s="27">
        <f t="shared" si="53"/>
        <v>2.0839806589289318</v>
      </c>
      <c r="AM20" s="24">
        <v>166701</v>
      </c>
      <c r="AN20" s="25">
        <f t="shared" si="54"/>
        <v>56194.505309287037</v>
      </c>
      <c r="AO20" s="26">
        <v>2915</v>
      </c>
      <c r="AP20" s="27">
        <f t="shared" si="55"/>
        <v>1.9756191089331097</v>
      </c>
      <c r="AQ20" s="24">
        <v>156273</v>
      </c>
      <c r="AR20" s="25">
        <f t="shared" si="56"/>
        <v>53455.907504959978</v>
      </c>
      <c r="AS20" s="26">
        <v>2675</v>
      </c>
      <c r="AT20" s="27">
        <f t="shared" si="57"/>
        <v>1.8325811723888326</v>
      </c>
      <c r="AU20" s="26">
        <v>150471</v>
      </c>
      <c r="AV20" s="25">
        <f t="shared" si="58"/>
        <v>52682.235137595409</v>
      </c>
      <c r="AW20" s="28">
        <v>2455</v>
      </c>
      <c r="AX20" s="29">
        <f t="shared" si="59"/>
        <v>1.7386819206569291</v>
      </c>
      <c r="AY20" s="28">
        <v>151411</v>
      </c>
      <c r="AZ20" s="30">
        <f t="shared" si="60"/>
        <v>51336.203973689568</v>
      </c>
      <c r="BA20" s="28">
        <v>2353</v>
      </c>
      <c r="BB20" s="29">
        <f t="shared" si="61"/>
        <v>1.7340778277696649</v>
      </c>
      <c r="BC20" s="28">
        <v>145246</v>
      </c>
      <c r="BD20" s="30">
        <f t="shared" si="62"/>
        <v>50272.047625640313</v>
      </c>
      <c r="BE20" s="28">
        <v>2182</v>
      </c>
      <c r="BF20" s="29">
        <f t="shared" si="63"/>
        <v>1.6115408703217866</v>
      </c>
      <c r="BG20" s="31"/>
      <c r="BH20" s="21"/>
      <c r="BI20" s="9">
        <f t="shared" si="28"/>
        <v>50272.047625640313</v>
      </c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16" t="s">
        <v>17</v>
      </c>
      <c r="EI20" s="16" t="s">
        <v>17</v>
      </c>
      <c r="EJ20" s="16" t="s">
        <v>17</v>
      </c>
      <c r="EK20" s="16" t="s">
        <v>17</v>
      </c>
      <c r="EL20" s="16" t="s">
        <v>17</v>
      </c>
      <c r="EM20" s="16" t="s">
        <v>17</v>
      </c>
      <c r="EN20" s="16" t="s">
        <v>17</v>
      </c>
      <c r="EO20" s="16" t="s">
        <v>17</v>
      </c>
      <c r="EP20" s="16" t="s">
        <v>17</v>
      </c>
      <c r="EQ20" s="16" t="s">
        <v>17</v>
      </c>
      <c r="ER20" s="16" t="s">
        <v>17</v>
      </c>
      <c r="ES20" s="16" t="s">
        <v>17</v>
      </c>
      <c r="ET20" s="16" t="s">
        <v>17</v>
      </c>
      <c r="EU20" s="16" t="s">
        <v>17</v>
      </c>
      <c r="EV20" s="16" t="s">
        <v>17</v>
      </c>
      <c r="EW20" s="16" t="s">
        <v>17</v>
      </c>
      <c r="EX20" s="16" t="s">
        <v>17</v>
      </c>
      <c r="EY20" s="16" t="s">
        <v>17</v>
      </c>
      <c r="EZ20" s="16" t="s">
        <v>17</v>
      </c>
      <c r="FA20" s="16" t="s">
        <v>17</v>
      </c>
      <c r="FB20" s="16" t="s">
        <v>17</v>
      </c>
      <c r="FC20" s="16" t="s">
        <v>17</v>
      </c>
      <c r="FD20" s="16" t="s">
        <v>17</v>
      </c>
      <c r="FE20" s="16" t="s">
        <v>17</v>
      </c>
    </row>
    <row r="21" spans="1:161" s="10" customFormat="1" ht="30" customHeight="1">
      <c r="A21" s="22">
        <v>16</v>
      </c>
      <c r="B21" s="33" t="s">
        <v>39</v>
      </c>
      <c r="C21" s="24">
        <v>224954</v>
      </c>
      <c r="D21" s="25">
        <f t="shared" si="36"/>
        <v>61860.030248865667</v>
      </c>
      <c r="E21" s="26">
        <v>20459</v>
      </c>
      <c r="F21" s="27">
        <f t="shared" si="37"/>
        <v>2.4128439314058761</v>
      </c>
      <c r="G21" s="24">
        <v>214874</v>
      </c>
      <c r="H21" s="25">
        <f t="shared" si="38"/>
        <v>60813.969943112672</v>
      </c>
      <c r="I21" s="26">
        <v>19190</v>
      </c>
      <c r="J21" s="27">
        <f t="shared" si="39"/>
        <v>2.3650844439513397</v>
      </c>
      <c r="K21" s="24">
        <v>208015</v>
      </c>
      <c r="L21" s="25">
        <f t="shared" si="40"/>
        <v>58997.957910261503</v>
      </c>
      <c r="M21" s="26">
        <v>18260</v>
      </c>
      <c r="N21" s="27">
        <f t="shared" si="41"/>
        <v>2.2673692545341928</v>
      </c>
      <c r="O21" s="24">
        <v>197291</v>
      </c>
      <c r="P21" s="25">
        <f t="shared" si="42"/>
        <v>55369.050291872474</v>
      </c>
      <c r="Q21" s="26">
        <v>17596</v>
      </c>
      <c r="R21" s="27">
        <f t="shared" si="43"/>
        <v>2.2093364175471883</v>
      </c>
      <c r="S21" s="24">
        <v>184925</v>
      </c>
      <c r="T21" s="25">
        <f t="shared" si="44"/>
        <v>55150.457785332976</v>
      </c>
      <c r="U21" s="26">
        <v>16989</v>
      </c>
      <c r="V21" s="27">
        <f t="shared" si="45"/>
        <v>2.1613192183502212</v>
      </c>
      <c r="W21" s="24">
        <v>168670</v>
      </c>
      <c r="X21" s="25">
        <f t="shared" si="46"/>
        <v>58367.361063049342</v>
      </c>
      <c r="Y21" s="26">
        <v>16350</v>
      </c>
      <c r="Z21" s="27">
        <f t="shared" si="47"/>
        <v>2.0275507574855007</v>
      </c>
      <c r="AA21" s="24">
        <v>163565</v>
      </c>
      <c r="AB21" s="25">
        <f t="shared" si="48"/>
        <v>55154.100350687891</v>
      </c>
      <c r="AC21" s="26">
        <v>15676</v>
      </c>
      <c r="AD21" s="27">
        <f t="shared" si="49"/>
        <v>1.9917739590581482</v>
      </c>
      <c r="AE21" s="24">
        <v>138295</v>
      </c>
      <c r="AF21" s="25">
        <f t="shared" si="50"/>
        <v>48152.855153203345</v>
      </c>
      <c r="AG21" s="26">
        <v>9997</v>
      </c>
      <c r="AH21" s="27">
        <f t="shared" si="51"/>
        <v>1.6903708050983406</v>
      </c>
      <c r="AI21" s="24">
        <v>136022</v>
      </c>
      <c r="AJ21" s="25">
        <f t="shared" si="52"/>
        <v>45868.150396223231</v>
      </c>
      <c r="AK21" s="26">
        <v>10001</v>
      </c>
      <c r="AL21" s="27">
        <f t="shared" si="53"/>
        <v>1.6449570125566872</v>
      </c>
      <c r="AM21" s="24">
        <v>134783</v>
      </c>
      <c r="AN21" s="25">
        <f t="shared" si="54"/>
        <v>45435.02443957526</v>
      </c>
      <c r="AO21" s="26">
        <v>9398</v>
      </c>
      <c r="AP21" s="27">
        <f t="shared" si="55"/>
        <v>1.5973501680213757</v>
      </c>
      <c r="AQ21" s="24">
        <v>134427</v>
      </c>
      <c r="AR21" s="25">
        <f t="shared" si="56"/>
        <v>45983.10186768831</v>
      </c>
      <c r="AS21" s="26">
        <v>9182</v>
      </c>
      <c r="AT21" s="27">
        <f t="shared" si="57"/>
        <v>1.5763976455351443</v>
      </c>
      <c r="AU21" s="26">
        <v>137575</v>
      </c>
      <c r="AV21" s="25">
        <f t="shared" si="58"/>
        <v>48167.145157902109</v>
      </c>
      <c r="AW21" s="28">
        <v>9075</v>
      </c>
      <c r="AX21" s="29">
        <f t="shared" si="59"/>
        <v>1.589669539209396</v>
      </c>
      <c r="AY21" s="28">
        <v>139307</v>
      </c>
      <c r="AZ21" s="30">
        <f t="shared" si="60"/>
        <v>47232.31843764834</v>
      </c>
      <c r="BA21" s="28">
        <v>8970</v>
      </c>
      <c r="BB21" s="29">
        <f t="shared" si="61"/>
        <v>1.595453302290512</v>
      </c>
      <c r="BC21" s="28">
        <v>142686</v>
      </c>
      <c r="BD21" s="30">
        <f t="shared" si="62"/>
        <v>49385.989201162949</v>
      </c>
      <c r="BE21" s="28">
        <v>8315</v>
      </c>
      <c r="BF21" s="29">
        <f t="shared" si="63"/>
        <v>1.5831370269937517</v>
      </c>
      <c r="BG21" s="31"/>
      <c r="BH21" s="21"/>
      <c r="BI21" s="9">
        <f t="shared" si="28"/>
        <v>49385.989201162949</v>
      </c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</row>
    <row r="22" spans="1:161" s="10" customFormat="1" ht="30" customHeight="1">
      <c r="A22" s="22">
        <v>17</v>
      </c>
      <c r="B22" s="23" t="s">
        <v>40</v>
      </c>
      <c r="C22" s="45">
        <v>136169</v>
      </c>
      <c r="D22" s="46">
        <f t="shared" si="36"/>
        <v>37445.070809844634</v>
      </c>
      <c r="E22" s="47">
        <v>30891</v>
      </c>
      <c r="F22" s="48">
        <f t="shared" si="37"/>
        <v>1.4605410230340725</v>
      </c>
      <c r="G22" s="45">
        <v>136169</v>
      </c>
      <c r="H22" s="46">
        <f t="shared" si="38"/>
        <v>38538.759799620748</v>
      </c>
      <c r="I22" s="47">
        <v>30891</v>
      </c>
      <c r="J22" s="48">
        <f t="shared" si="39"/>
        <v>1.4987908432309629</v>
      </c>
      <c r="K22" s="45">
        <v>136169</v>
      </c>
      <c r="L22" s="46">
        <f t="shared" si="40"/>
        <v>38620.738555788761</v>
      </c>
      <c r="M22" s="47">
        <v>30891</v>
      </c>
      <c r="N22" s="48">
        <f t="shared" si="41"/>
        <v>1.4842458669839509</v>
      </c>
      <c r="O22" s="45">
        <v>136169</v>
      </c>
      <c r="P22" s="46">
        <f t="shared" si="42"/>
        <v>38215.36820835204</v>
      </c>
      <c r="Q22" s="47">
        <v>30891</v>
      </c>
      <c r="R22" s="48">
        <f t="shared" si="43"/>
        <v>1.5248700175932155</v>
      </c>
      <c r="S22" s="45">
        <v>136169</v>
      </c>
      <c r="T22" s="46">
        <f t="shared" si="44"/>
        <v>40609.883391488474</v>
      </c>
      <c r="U22" s="47">
        <v>30891</v>
      </c>
      <c r="V22" s="48">
        <f t="shared" si="45"/>
        <v>1.5914812850806073</v>
      </c>
      <c r="W22" s="45">
        <v>136169</v>
      </c>
      <c r="X22" s="46">
        <f t="shared" si="46"/>
        <v>47120.561976607372</v>
      </c>
      <c r="Y22" s="47">
        <v>30891</v>
      </c>
      <c r="Z22" s="48">
        <f t="shared" si="47"/>
        <v>1.6368622700897797</v>
      </c>
      <c r="AA22" s="45">
        <v>136169</v>
      </c>
      <c r="AB22" s="46">
        <f t="shared" si="48"/>
        <v>45916.172106824932</v>
      </c>
      <c r="AC22" s="47">
        <v>30891</v>
      </c>
      <c r="AD22" s="48">
        <f t="shared" si="49"/>
        <v>1.6581656725521292</v>
      </c>
      <c r="AE22" s="45">
        <v>136169</v>
      </c>
      <c r="AF22" s="46">
        <f t="shared" si="50"/>
        <v>47412.604456824512</v>
      </c>
      <c r="AG22" s="47">
        <v>30891</v>
      </c>
      <c r="AH22" s="48">
        <f t="shared" si="51"/>
        <v>1.6643848451457819</v>
      </c>
      <c r="AI22" s="45">
        <v>136169</v>
      </c>
      <c r="AJ22" s="46">
        <f t="shared" si="52"/>
        <v>45917.72045186309</v>
      </c>
      <c r="AK22" s="47">
        <v>30891</v>
      </c>
      <c r="AL22" s="48">
        <f t="shared" si="53"/>
        <v>1.6467347299909691</v>
      </c>
      <c r="AM22" s="45">
        <v>136169</v>
      </c>
      <c r="AN22" s="46">
        <f t="shared" si="54"/>
        <v>45902.241698971855</v>
      </c>
      <c r="AO22" s="47">
        <v>30891</v>
      </c>
      <c r="AP22" s="48">
        <f t="shared" si="55"/>
        <v>1.6137760328031185</v>
      </c>
      <c r="AQ22" s="45">
        <v>136169</v>
      </c>
      <c r="AR22" s="46">
        <f t="shared" si="56"/>
        <v>46578.983375521653</v>
      </c>
      <c r="AS22" s="47">
        <v>30891</v>
      </c>
      <c r="AT22" s="48">
        <f t="shared" si="57"/>
        <v>1.5968257194973856</v>
      </c>
      <c r="AU22" s="47">
        <v>136169</v>
      </c>
      <c r="AV22" s="46">
        <f t="shared" si="58"/>
        <v>47674.882711294733</v>
      </c>
      <c r="AW22" s="42">
        <v>30891</v>
      </c>
      <c r="AX22" s="44">
        <f t="shared" si="59"/>
        <v>1.5734233071750265</v>
      </c>
      <c r="AY22" s="42">
        <v>136169</v>
      </c>
      <c r="AZ22" s="43">
        <f t="shared" si="60"/>
        <v>46168.373228453245</v>
      </c>
      <c r="BA22" s="42">
        <v>30891</v>
      </c>
      <c r="BB22" s="44">
        <f t="shared" si="61"/>
        <v>1.5595144588541614</v>
      </c>
      <c r="BC22" s="42">
        <v>136169</v>
      </c>
      <c r="BD22" s="43">
        <f t="shared" si="62"/>
        <v>47130.347501038348</v>
      </c>
      <c r="BE22" s="42">
        <v>30891</v>
      </c>
      <c r="BF22" s="44">
        <f t="shared" si="63"/>
        <v>1.5108292742715626</v>
      </c>
      <c r="BG22" s="31" t="s">
        <v>34</v>
      </c>
      <c r="BH22" s="21"/>
      <c r="BI22" s="9">
        <f t="shared" si="28"/>
        <v>47130.347501038348</v>
      </c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16" t="s">
        <v>17</v>
      </c>
      <c r="EI22" s="16" t="s">
        <v>17</v>
      </c>
      <c r="EJ22" s="16" t="s">
        <v>17</v>
      </c>
      <c r="EK22" s="16" t="s">
        <v>17</v>
      </c>
      <c r="EL22" s="16" t="s">
        <v>17</v>
      </c>
      <c r="EM22" s="16" t="s">
        <v>17</v>
      </c>
      <c r="EN22" s="16" t="s">
        <v>17</v>
      </c>
      <c r="EO22" s="16" t="s">
        <v>17</v>
      </c>
      <c r="EP22" s="16" t="s">
        <v>17</v>
      </c>
      <c r="EQ22" s="16" t="s">
        <v>17</v>
      </c>
      <c r="ER22" s="16" t="s">
        <v>17</v>
      </c>
      <c r="ES22" s="16" t="s">
        <v>17</v>
      </c>
      <c r="ET22" s="16" t="s">
        <v>17</v>
      </c>
      <c r="EU22" s="16" t="s">
        <v>17</v>
      </c>
      <c r="EV22" s="16" t="s">
        <v>17</v>
      </c>
      <c r="EW22" s="16" t="s">
        <v>17</v>
      </c>
      <c r="EX22" s="16" t="s">
        <v>17</v>
      </c>
      <c r="EY22" s="16" t="s">
        <v>17</v>
      </c>
      <c r="EZ22" s="16" t="s">
        <v>17</v>
      </c>
      <c r="FA22" s="16" t="s">
        <v>17</v>
      </c>
      <c r="FB22" s="16" t="s">
        <v>17</v>
      </c>
      <c r="FC22" s="16" t="s">
        <v>17</v>
      </c>
      <c r="FD22" s="16" t="s">
        <v>17</v>
      </c>
      <c r="FE22" s="16" t="s">
        <v>17</v>
      </c>
    </row>
    <row r="23" spans="1:161" s="10" customFormat="1" ht="30" customHeight="1">
      <c r="A23" s="22">
        <v>18</v>
      </c>
      <c r="B23" s="23" t="s">
        <v>41</v>
      </c>
      <c r="C23" s="26">
        <v>92232</v>
      </c>
      <c r="D23" s="25">
        <f t="shared" si="36"/>
        <v>25362.848893166509</v>
      </c>
      <c r="E23" s="26">
        <v>172</v>
      </c>
      <c r="F23" s="27">
        <f t="shared" si="37"/>
        <v>0.98927523618796176</v>
      </c>
      <c r="G23" s="26">
        <v>92373</v>
      </c>
      <c r="H23" s="25">
        <f t="shared" si="38"/>
        <v>26143.548524042679</v>
      </c>
      <c r="I23" s="26">
        <f>257+176</f>
        <v>433</v>
      </c>
      <c r="J23" s="27">
        <f t="shared" si="39"/>
        <v>1.0167351347353197</v>
      </c>
      <c r="K23" s="26">
        <v>86100</v>
      </c>
      <c r="L23" s="25">
        <f t="shared" si="40"/>
        <v>24419.98978955131</v>
      </c>
      <c r="M23" s="26">
        <f>179+263</f>
        <v>442</v>
      </c>
      <c r="N23" s="27">
        <f t="shared" si="41"/>
        <v>0.93849238187339401</v>
      </c>
      <c r="O23" s="26">
        <v>87471</v>
      </c>
      <c r="P23" s="25">
        <f t="shared" si="42"/>
        <v>24548.439604849573</v>
      </c>
      <c r="Q23" s="26">
        <v>178</v>
      </c>
      <c r="R23" s="27">
        <f t="shared" si="43"/>
        <v>0.97953209106989225</v>
      </c>
      <c r="S23" s="26">
        <v>81797</v>
      </c>
      <c r="T23" s="25">
        <f t="shared" si="44"/>
        <v>24394.440965077094</v>
      </c>
      <c r="U23" s="26">
        <v>180</v>
      </c>
      <c r="V23" s="27">
        <f t="shared" si="45"/>
        <v>0.95600610032928524</v>
      </c>
      <c r="W23" s="26">
        <v>72335</v>
      </c>
      <c r="X23" s="25">
        <f t="shared" si="46"/>
        <v>25031.144023807876</v>
      </c>
      <c r="Y23" s="26">
        <v>180</v>
      </c>
      <c r="Z23" s="27">
        <f t="shared" si="47"/>
        <v>0.86952560646655441</v>
      </c>
      <c r="AA23" s="26">
        <v>73083</v>
      </c>
      <c r="AB23" s="25">
        <f t="shared" si="48"/>
        <v>24643.579714054493</v>
      </c>
      <c r="AC23" s="26">
        <f>288+176</f>
        <v>464</v>
      </c>
      <c r="AD23" s="27">
        <f t="shared" si="49"/>
        <v>0.88995088343989637</v>
      </c>
      <c r="AE23" s="26">
        <v>68846</v>
      </c>
      <c r="AF23" s="25">
        <f t="shared" si="50"/>
        <v>23971.448467966577</v>
      </c>
      <c r="AG23" s="26">
        <f>307+176</f>
        <v>483</v>
      </c>
      <c r="AH23" s="27">
        <f t="shared" si="51"/>
        <v>0.84150018762645318</v>
      </c>
      <c r="AI23" s="26">
        <v>67122</v>
      </c>
      <c r="AJ23" s="25">
        <f t="shared" si="52"/>
        <v>22634.294385432473</v>
      </c>
      <c r="AK23" s="26">
        <f>317+172</f>
        <v>489</v>
      </c>
      <c r="AL23" s="27">
        <f t="shared" si="53"/>
        <v>0.81172754846149875</v>
      </c>
      <c r="AM23" s="26">
        <v>67691</v>
      </c>
      <c r="AN23" s="25">
        <f t="shared" si="54"/>
        <v>22818.472947918424</v>
      </c>
      <c r="AO23" s="26">
        <f>332+182</f>
        <v>514</v>
      </c>
      <c r="AP23" s="27">
        <f t="shared" si="55"/>
        <v>0.80222454036143254</v>
      </c>
      <c r="AQ23" s="26">
        <v>68443</v>
      </c>
      <c r="AR23" s="25">
        <f t="shared" si="56"/>
        <v>23412.12287063009</v>
      </c>
      <c r="AS23" s="26">
        <f>188+333</f>
        <v>521</v>
      </c>
      <c r="AT23" s="27">
        <f t="shared" si="57"/>
        <v>0.80261691515366618</v>
      </c>
      <c r="AU23" s="26">
        <f>34703+83103</f>
        <v>117806</v>
      </c>
      <c r="AV23" s="25">
        <f t="shared" si="58"/>
        <v>41245.711084657938</v>
      </c>
      <c r="AW23" s="28">
        <f>336+199</f>
        <v>535</v>
      </c>
      <c r="AX23" s="29">
        <f t="shared" si="59"/>
        <v>1.3612401216507513</v>
      </c>
      <c r="AY23" s="28">
        <f>32469+84664</f>
        <v>117133</v>
      </c>
      <c r="AZ23" s="30">
        <f t="shared" si="60"/>
        <v>39714.179155082391</v>
      </c>
      <c r="BA23" s="28">
        <f>313+268</f>
        <v>581</v>
      </c>
      <c r="BB23" s="29">
        <f t="shared" si="61"/>
        <v>1.3414992186838746</v>
      </c>
      <c r="BC23" s="42">
        <f>32469+84664</f>
        <v>117133</v>
      </c>
      <c r="BD23" s="43">
        <f t="shared" si="62"/>
        <v>40541.672435276196</v>
      </c>
      <c r="BE23" s="42">
        <f>313+268</f>
        <v>581</v>
      </c>
      <c r="BF23" s="44">
        <f t="shared" si="63"/>
        <v>1.299620070524502</v>
      </c>
      <c r="BG23" s="31" t="s">
        <v>34</v>
      </c>
      <c r="BH23" s="21"/>
      <c r="BI23" s="9">
        <f t="shared" si="28"/>
        <v>40541.672435276196</v>
      </c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16" t="s">
        <v>17</v>
      </c>
      <c r="EI23" s="16" t="s">
        <v>17</v>
      </c>
      <c r="EJ23" s="16" t="s">
        <v>17</v>
      </c>
      <c r="EK23" s="16" t="s">
        <v>17</v>
      </c>
      <c r="EL23" s="16" t="s">
        <v>17</v>
      </c>
      <c r="EM23" s="16" t="s">
        <v>17</v>
      </c>
      <c r="EN23" s="16" t="s">
        <v>17</v>
      </c>
      <c r="EO23" s="16" t="s">
        <v>17</v>
      </c>
      <c r="EP23" s="16" t="s">
        <v>17</v>
      </c>
      <c r="EQ23" s="16" t="s">
        <v>17</v>
      </c>
      <c r="ER23" s="16" t="s">
        <v>17</v>
      </c>
      <c r="ES23" s="16" t="s">
        <v>17</v>
      </c>
      <c r="ET23" s="16" t="s">
        <v>17</v>
      </c>
      <c r="EU23" s="16" t="s">
        <v>17</v>
      </c>
      <c r="EV23" s="16" t="s">
        <v>17</v>
      </c>
      <c r="EW23" s="16" t="s">
        <v>17</v>
      </c>
      <c r="EX23" s="16" t="s">
        <v>17</v>
      </c>
      <c r="EY23" s="16" t="s">
        <v>17</v>
      </c>
      <c r="EZ23" s="16" t="s">
        <v>17</v>
      </c>
      <c r="FA23" s="16" t="s">
        <v>17</v>
      </c>
      <c r="FB23" s="16" t="s">
        <v>17</v>
      </c>
      <c r="FC23" s="16" t="s">
        <v>17</v>
      </c>
      <c r="FD23" s="16" t="s">
        <v>17</v>
      </c>
      <c r="FE23" s="16" t="s">
        <v>17</v>
      </c>
    </row>
    <row r="24" spans="1:161" s="10" customFormat="1" ht="30" customHeight="1">
      <c r="A24" s="22">
        <v>19</v>
      </c>
      <c r="B24" s="33" t="s">
        <v>42</v>
      </c>
      <c r="C24" s="24">
        <v>110409</v>
      </c>
      <c r="D24" s="25">
        <f t="shared" si="36"/>
        <v>30361.336449883132</v>
      </c>
      <c r="E24" s="26">
        <v>6504</v>
      </c>
      <c r="F24" s="27">
        <f t="shared" si="37"/>
        <v>1.1842407142019764</v>
      </c>
      <c r="G24" s="24">
        <v>117216</v>
      </c>
      <c r="H24" s="25">
        <f t="shared" si="38"/>
        <v>33174.652591062179</v>
      </c>
      <c r="I24" s="26">
        <v>6876</v>
      </c>
      <c r="J24" s="27">
        <f t="shared" si="39"/>
        <v>1.2901781424565102</v>
      </c>
      <c r="K24" s="24">
        <v>119264</v>
      </c>
      <c r="L24" s="25">
        <f t="shared" si="40"/>
        <v>33826.08202393783</v>
      </c>
      <c r="M24" s="26">
        <v>7094</v>
      </c>
      <c r="N24" s="27">
        <f t="shared" si="41"/>
        <v>1.299980899323443</v>
      </c>
      <c r="O24" s="24">
        <v>119108</v>
      </c>
      <c r="P24" s="25">
        <f t="shared" si="42"/>
        <v>33427.256398742698</v>
      </c>
      <c r="Q24" s="26">
        <v>7311</v>
      </c>
      <c r="R24" s="27">
        <f t="shared" si="43"/>
        <v>1.3338147306324692</v>
      </c>
      <c r="S24" s="24">
        <v>118515</v>
      </c>
      <c r="T24" s="25">
        <f t="shared" si="44"/>
        <v>35344.904715039811</v>
      </c>
      <c r="U24" s="26">
        <v>7471</v>
      </c>
      <c r="V24" s="27">
        <f t="shared" si="45"/>
        <v>1.3851493695432011</v>
      </c>
      <c r="W24" s="24">
        <v>113366</v>
      </c>
      <c r="X24" s="25">
        <f t="shared" si="46"/>
        <v>39229.70447781853</v>
      </c>
      <c r="Y24" s="26">
        <v>7657</v>
      </c>
      <c r="Z24" s="27">
        <f t="shared" si="47"/>
        <v>1.362751640321938</v>
      </c>
      <c r="AA24" s="24">
        <v>112999</v>
      </c>
      <c r="AB24" s="25">
        <f t="shared" si="48"/>
        <v>38103.250606959809</v>
      </c>
      <c r="AC24" s="26">
        <v>64399</v>
      </c>
      <c r="AD24" s="27">
        <f t="shared" si="49"/>
        <v>1.3760184978425194</v>
      </c>
      <c r="AE24" s="24">
        <v>115585</v>
      </c>
      <c r="AF24" s="25">
        <f t="shared" si="50"/>
        <v>40245.473537604455</v>
      </c>
      <c r="AG24" s="26">
        <v>8068</v>
      </c>
      <c r="AH24" s="27">
        <f t="shared" si="51"/>
        <v>1.4127879497255262</v>
      </c>
      <c r="AI24" s="24">
        <v>114647</v>
      </c>
      <c r="AJ24" s="25">
        <f t="shared" si="52"/>
        <v>38660.259652672401</v>
      </c>
      <c r="AK24" s="26">
        <v>8122</v>
      </c>
      <c r="AL24" s="27">
        <f t="shared" si="53"/>
        <v>1.3864623856331078</v>
      </c>
      <c r="AM24" s="24">
        <v>114233</v>
      </c>
      <c r="AN24" s="25">
        <f t="shared" si="54"/>
        <v>38507.668970166866</v>
      </c>
      <c r="AO24" s="26">
        <v>8315</v>
      </c>
      <c r="AP24" s="27">
        <f t="shared" si="55"/>
        <v>1.3538065018851475</v>
      </c>
      <c r="AQ24" s="24">
        <v>112058</v>
      </c>
      <c r="AR24" s="25">
        <f t="shared" si="56"/>
        <v>38331.394951084352</v>
      </c>
      <c r="AS24" s="26">
        <v>8168</v>
      </c>
      <c r="AT24" s="27">
        <f t="shared" si="57"/>
        <v>1.3140810057754555</v>
      </c>
      <c r="AU24" s="47">
        <v>112058</v>
      </c>
      <c r="AV24" s="46">
        <f t="shared" si="58"/>
        <v>39233.246971500594</v>
      </c>
      <c r="AW24" s="42">
        <v>8168</v>
      </c>
      <c r="AX24" s="44">
        <f t="shared" si="59"/>
        <v>1.2948223821532001</v>
      </c>
      <c r="AY24" s="28">
        <v>104048</v>
      </c>
      <c r="AZ24" s="30">
        <f t="shared" si="60"/>
        <v>35277.68359666373</v>
      </c>
      <c r="BA24" s="28">
        <v>7867</v>
      </c>
      <c r="BB24" s="29">
        <f t="shared" si="61"/>
        <v>1.1916395098359964</v>
      </c>
      <c r="BC24" s="28">
        <v>99746</v>
      </c>
      <c r="BD24" s="30">
        <f t="shared" si="62"/>
        <v>34523.743596843415</v>
      </c>
      <c r="BE24" s="28">
        <v>7496</v>
      </c>
      <c r="BF24" s="29">
        <f t="shared" si="63"/>
        <v>1.1067069361711643</v>
      </c>
      <c r="BG24" s="31"/>
      <c r="BH24" s="21"/>
      <c r="BI24" s="9">
        <f t="shared" si="28"/>
        <v>34523.743596843415</v>
      </c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16" t="s">
        <v>17</v>
      </c>
      <c r="EI24" s="16" t="s">
        <v>17</v>
      </c>
      <c r="EJ24" s="16" t="s">
        <v>17</v>
      </c>
      <c r="EK24" s="16" t="s">
        <v>17</v>
      </c>
      <c r="EL24" s="16" t="s">
        <v>17</v>
      </c>
      <c r="EM24" s="16" t="s">
        <v>17</v>
      </c>
      <c r="EN24" s="16" t="s">
        <v>17</v>
      </c>
      <c r="EO24" s="16" t="s">
        <v>17</v>
      </c>
      <c r="EP24" s="16" t="s">
        <v>17</v>
      </c>
      <c r="EQ24" s="16" t="s">
        <v>17</v>
      </c>
      <c r="ER24" s="16" t="s">
        <v>17</v>
      </c>
      <c r="ES24" s="16" t="s">
        <v>17</v>
      </c>
      <c r="ET24" s="16" t="s">
        <v>17</v>
      </c>
      <c r="EU24" s="16" t="s">
        <v>17</v>
      </c>
      <c r="EV24" s="16" t="s">
        <v>17</v>
      </c>
      <c r="EW24" s="16" t="s">
        <v>17</v>
      </c>
      <c r="EX24" s="16" t="s">
        <v>17</v>
      </c>
      <c r="EY24" s="16" t="s">
        <v>17</v>
      </c>
      <c r="EZ24" s="16" t="s">
        <v>17</v>
      </c>
      <c r="FA24" s="16" t="s">
        <v>17</v>
      </c>
      <c r="FB24" s="16" t="s">
        <v>17</v>
      </c>
      <c r="FC24" s="16" t="s">
        <v>17</v>
      </c>
      <c r="FD24" s="16" t="s">
        <v>17</v>
      </c>
      <c r="FE24" s="16" t="s">
        <v>17</v>
      </c>
    </row>
    <row r="25" spans="1:161" s="10" customFormat="1" ht="30" customHeight="1">
      <c r="A25" s="22">
        <v>20</v>
      </c>
      <c r="B25" s="33" t="s">
        <v>43</v>
      </c>
      <c r="C25" s="24">
        <v>131042</v>
      </c>
      <c r="D25" s="25">
        <f t="shared" si="36"/>
        <v>36035.1986800495</v>
      </c>
      <c r="E25" s="24">
        <v>10190</v>
      </c>
      <c r="F25" s="27">
        <f t="shared" si="37"/>
        <v>1.4055491098592994</v>
      </c>
      <c r="G25" s="24">
        <v>123695</v>
      </c>
      <c r="H25" s="25">
        <f t="shared" si="38"/>
        <v>35008.349135369201</v>
      </c>
      <c r="I25" s="24">
        <v>9529</v>
      </c>
      <c r="J25" s="27">
        <f t="shared" si="39"/>
        <v>1.3614914800979221</v>
      </c>
      <c r="K25" s="24">
        <v>116472</v>
      </c>
      <c r="L25" s="25">
        <f t="shared" si="40"/>
        <v>33034.20500311986</v>
      </c>
      <c r="M25" s="24">
        <v>8825</v>
      </c>
      <c r="N25" s="27">
        <f t="shared" si="41"/>
        <v>1.269548022085458</v>
      </c>
      <c r="O25" s="24">
        <v>110568</v>
      </c>
      <c r="P25" s="25">
        <f t="shared" si="42"/>
        <v>31030.534351145037</v>
      </c>
      <c r="Q25" s="24">
        <v>8137</v>
      </c>
      <c r="R25" s="27">
        <f t="shared" si="43"/>
        <v>1.2381807026947884</v>
      </c>
      <c r="S25" s="24">
        <v>106007</v>
      </c>
      <c r="T25" s="25">
        <f t="shared" si="44"/>
        <v>31614.625272136233</v>
      </c>
      <c r="U25" s="24">
        <v>7484</v>
      </c>
      <c r="V25" s="27">
        <f t="shared" si="45"/>
        <v>1.2389615594411352</v>
      </c>
      <c r="W25" s="24">
        <v>101746</v>
      </c>
      <c r="X25" s="25">
        <f t="shared" si="46"/>
        <v>35208.664959512767</v>
      </c>
      <c r="Y25" s="24">
        <v>7024</v>
      </c>
      <c r="Z25" s="27">
        <f t="shared" si="47"/>
        <v>1.2230697775011548</v>
      </c>
      <c r="AA25" s="24">
        <v>117365</v>
      </c>
      <c r="AB25" s="25">
        <f t="shared" si="48"/>
        <v>39575.465335851099</v>
      </c>
      <c r="AC25" s="24">
        <v>7893</v>
      </c>
      <c r="AD25" s="27">
        <f t="shared" si="49"/>
        <v>1.4291844264045461</v>
      </c>
      <c r="AE25" s="24">
        <v>113583</v>
      </c>
      <c r="AF25" s="25">
        <f t="shared" si="50"/>
        <v>39548.398328690811</v>
      </c>
      <c r="AG25" s="24">
        <v>7176</v>
      </c>
      <c r="AH25" s="27">
        <f t="shared" si="51"/>
        <v>1.3883176337212828</v>
      </c>
      <c r="AI25" s="24">
        <v>108831</v>
      </c>
      <c r="AJ25" s="25">
        <f t="shared" si="52"/>
        <v>36699.038947900859</v>
      </c>
      <c r="AK25" s="24">
        <v>7009</v>
      </c>
      <c r="AL25" s="27">
        <f t="shared" si="53"/>
        <v>1.3161276604781347</v>
      </c>
      <c r="AM25" s="24">
        <v>104206</v>
      </c>
      <c r="AN25" s="25">
        <f t="shared" si="54"/>
        <v>35127.591437721225</v>
      </c>
      <c r="AO25" s="24">
        <v>6609</v>
      </c>
      <c r="AP25" s="27">
        <f t="shared" si="55"/>
        <v>1.234973784593276</v>
      </c>
      <c r="AQ25" s="24">
        <v>102236</v>
      </c>
      <c r="AR25" s="25">
        <f t="shared" si="56"/>
        <v>34971.608401176709</v>
      </c>
      <c r="AS25" s="24">
        <v>6244</v>
      </c>
      <c r="AT25" s="27">
        <f t="shared" si="57"/>
        <v>1.1989004417931739</v>
      </c>
      <c r="AU25" s="47">
        <v>102236</v>
      </c>
      <c r="AV25" s="46">
        <f t="shared" si="58"/>
        <v>35794.412156011487</v>
      </c>
      <c r="AW25" s="42">
        <v>6244</v>
      </c>
      <c r="AX25" s="44">
        <f t="shared" si="59"/>
        <v>1.1813298565190755</v>
      </c>
      <c r="AY25" s="42">
        <v>102236</v>
      </c>
      <c r="AZ25" s="43">
        <f t="shared" si="60"/>
        <v>34663.32135349563</v>
      </c>
      <c r="BA25" s="42">
        <v>6244</v>
      </c>
      <c r="BB25" s="44">
        <f t="shared" si="61"/>
        <v>1.1708870610448345</v>
      </c>
      <c r="BC25" s="42">
        <v>102236</v>
      </c>
      <c r="BD25" s="43">
        <f t="shared" si="62"/>
        <v>35385.573861276476</v>
      </c>
      <c r="BE25" s="42">
        <v>6244</v>
      </c>
      <c r="BF25" s="44">
        <f t="shared" si="63"/>
        <v>1.1343341119081984</v>
      </c>
      <c r="BG25" s="31" t="s">
        <v>34</v>
      </c>
      <c r="BH25" s="21"/>
      <c r="BI25" s="9">
        <f t="shared" si="28"/>
        <v>35385.573861276476</v>
      </c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16" t="s">
        <v>17</v>
      </c>
      <c r="EI25" s="16" t="s">
        <v>17</v>
      </c>
      <c r="EJ25" s="16" t="s">
        <v>17</v>
      </c>
      <c r="EK25" s="16" t="s">
        <v>17</v>
      </c>
      <c r="EL25" s="16" t="s">
        <v>17</v>
      </c>
      <c r="EM25" s="16" t="s">
        <v>17</v>
      </c>
      <c r="EN25" s="16" t="s">
        <v>17</v>
      </c>
      <c r="EO25" s="16" t="s">
        <v>17</v>
      </c>
      <c r="EP25" s="16" t="s">
        <v>17</v>
      </c>
      <c r="EQ25" s="16" t="s">
        <v>17</v>
      </c>
      <c r="ER25" s="16" t="s">
        <v>17</v>
      </c>
      <c r="ES25" s="16" t="s">
        <v>17</v>
      </c>
      <c r="ET25" s="16" t="s">
        <v>17</v>
      </c>
      <c r="EU25" s="16" t="s">
        <v>17</v>
      </c>
      <c r="EV25" s="16" t="s">
        <v>17</v>
      </c>
      <c r="EW25" s="16" t="s">
        <v>17</v>
      </c>
      <c r="EX25" s="16" t="s">
        <v>17</v>
      </c>
      <c r="EY25" s="16" t="s">
        <v>17</v>
      </c>
      <c r="EZ25" s="16" t="s">
        <v>17</v>
      </c>
      <c r="FA25" s="16" t="s">
        <v>17</v>
      </c>
      <c r="FB25" s="16" t="s">
        <v>17</v>
      </c>
      <c r="FC25" s="16" t="s">
        <v>17</v>
      </c>
      <c r="FD25" s="16" t="s">
        <v>17</v>
      </c>
      <c r="FE25" s="16" t="s">
        <v>17</v>
      </c>
    </row>
    <row r="26" spans="1:161" s="10" customFormat="1" ht="30" customHeight="1">
      <c r="A26" s="22">
        <v>21</v>
      </c>
      <c r="B26" s="23" t="s">
        <v>44</v>
      </c>
      <c r="C26" s="24">
        <v>131267</v>
      </c>
      <c r="D26" s="25">
        <f t="shared" si="36"/>
        <v>36097.071359824011</v>
      </c>
      <c r="E26" s="24">
        <v>5522</v>
      </c>
      <c r="F26" s="27">
        <f t="shared" si="37"/>
        <v>1.4079624471841139</v>
      </c>
      <c r="G26" s="24">
        <v>123785</v>
      </c>
      <c r="H26" s="25">
        <f t="shared" si="38"/>
        <v>35033.821073783714</v>
      </c>
      <c r="I26" s="24">
        <v>5092</v>
      </c>
      <c r="J26" s="27">
        <f t="shared" si="39"/>
        <v>1.3624820959935429</v>
      </c>
      <c r="K26" s="24">
        <v>116844</v>
      </c>
      <c r="L26" s="25">
        <f t="shared" si="40"/>
        <v>33139.71297294231</v>
      </c>
      <c r="M26" s="24">
        <v>4702</v>
      </c>
      <c r="N26" s="27">
        <f t="shared" si="41"/>
        <v>1.273602832376479</v>
      </c>
      <c r="O26" s="24">
        <v>110949</v>
      </c>
      <c r="P26" s="25">
        <f t="shared" si="42"/>
        <v>31137.460709474628</v>
      </c>
      <c r="Q26" s="24">
        <v>4325</v>
      </c>
      <c r="R26" s="27">
        <f t="shared" si="43"/>
        <v>1.2424472793510246</v>
      </c>
      <c r="S26" s="24">
        <v>106809</v>
      </c>
      <c r="T26" s="25">
        <f t="shared" si="44"/>
        <v>31853.806924935136</v>
      </c>
      <c r="U26" s="24">
        <v>4048</v>
      </c>
      <c r="V26" s="27">
        <f t="shared" si="45"/>
        <v>1.2483349703542992</v>
      </c>
      <c r="W26" s="24">
        <v>105616</v>
      </c>
      <c r="X26" s="25">
        <f t="shared" si="46"/>
        <v>36547.857983251437</v>
      </c>
      <c r="Y26" s="24">
        <v>3844</v>
      </c>
      <c r="Z26" s="27">
        <f t="shared" si="47"/>
        <v>1.2695903290602284</v>
      </c>
      <c r="AA26" s="24">
        <v>100655</v>
      </c>
      <c r="AB26" s="25">
        <f t="shared" si="48"/>
        <v>33940.855138926359</v>
      </c>
      <c r="AC26" s="24">
        <v>3671</v>
      </c>
      <c r="AD26" s="27">
        <f t="shared" si="49"/>
        <v>1.2257023681655483</v>
      </c>
      <c r="AE26" s="45">
        <v>100655</v>
      </c>
      <c r="AF26" s="46">
        <f t="shared" si="50"/>
        <v>35047.005571030641</v>
      </c>
      <c r="AG26" s="45">
        <v>3671</v>
      </c>
      <c r="AH26" s="48">
        <f t="shared" si="51"/>
        <v>1.2302995291743986</v>
      </c>
      <c r="AI26" s="24">
        <v>97308</v>
      </c>
      <c r="AJ26" s="25">
        <f t="shared" si="52"/>
        <v>32813.353566009107</v>
      </c>
      <c r="AK26" s="24">
        <v>3376</v>
      </c>
      <c r="AL26" s="27">
        <f t="shared" si="53"/>
        <v>1.1767763815990513</v>
      </c>
      <c r="AM26" s="24">
        <v>85579</v>
      </c>
      <c r="AN26" s="25">
        <f t="shared" si="54"/>
        <v>28848.474633406371</v>
      </c>
      <c r="AO26" s="24">
        <v>3234</v>
      </c>
      <c r="AP26" s="27">
        <f t="shared" si="55"/>
        <v>1.0142201169962184</v>
      </c>
      <c r="AQ26" s="24">
        <v>81907</v>
      </c>
      <c r="AR26" s="25">
        <f t="shared" si="56"/>
        <v>28017.719094205378</v>
      </c>
      <c r="AS26" s="24">
        <v>3098</v>
      </c>
      <c r="AT26" s="27">
        <f t="shared" si="57"/>
        <v>0.96050646040488175</v>
      </c>
      <c r="AU26" s="26">
        <v>78405</v>
      </c>
      <c r="AV26" s="25">
        <f t="shared" si="58"/>
        <v>27450.808766893075</v>
      </c>
      <c r="AW26" s="28">
        <v>2950</v>
      </c>
      <c r="AX26" s="29">
        <f t="shared" si="59"/>
        <v>0.90596431198773542</v>
      </c>
      <c r="AY26" s="28">
        <v>76043</v>
      </c>
      <c r="AZ26" s="30">
        <f t="shared" si="60"/>
        <v>25782.532040415001</v>
      </c>
      <c r="BA26" s="28">
        <v>2834</v>
      </c>
      <c r="BB26" s="29">
        <f t="shared" si="61"/>
        <v>0.87090422926398081</v>
      </c>
      <c r="BC26" s="28">
        <v>72799</v>
      </c>
      <c r="BD26" s="30">
        <f t="shared" si="62"/>
        <v>25196.940329502973</v>
      </c>
      <c r="BE26" s="28">
        <v>2873</v>
      </c>
      <c r="BF26" s="29">
        <f t="shared" si="63"/>
        <v>0.80772319938969572</v>
      </c>
      <c r="BG26" s="31"/>
      <c r="BH26" s="21"/>
      <c r="BI26" s="9">
        <f t="shared" si="28"/>
        <v>25196.940329502973</v>
      </c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</row>
    <row r="27" spans="1:161" s="10" customFormat="1" ht="30" customHeight="1">
      <c r="A27" s="22">
        <v>22</v>
      </c>
      <c r="B27" s="23" t="s">
        <v>45</v>
      </c>
      <c r="C27" s="24">
        <v>97992</v>
      </c>
      <c r="D27" s="25">
        <f t="shared" si="36"/>
        <v>26946.789495393925</v>
      </c>
      <c r="E27" s="26">
        <v>7309</v>
      </c>
      <c r="F27" s="27">
        <f t="shared" si="37"/>
        <v>1.051056671703213</v>
      </c>
      <c r="G27" s="24">
        <v>94012</v>
      </c>
      <c r="H27" s="25">
        <f t="shared" si="38"/>
        <v>26607.420824724762</v>
      </c>
      <c r="I27" s="26">
        <v>5902</v>
      </c>
      <c r="J27" s="27">
        <f t="shared" si="39"/>
        <v>1.0347753508789026</v>
      </c>
      <c r="K27" s="24">
        <v>89630</v>
      </c>
      <c r="L27" s="25">
        <f t="shared" si="40"/>
        <v>25421.181008565432</v>
      </c>
      <c r="M27" s="26">
        <v>4960</v>
      </c>
      <c r="N27" s="27">
        <f t="shared" si="41"/>
        <v>0.97696947952743662</v>
      </c>
      <c r="O27" s="24">
        <v>86553</v>
      </c>
      <c r="P27" s="25">
        <f t="shared" si="42"/>
        <v>24290.806017063314</v>
      </c>
      <c r="Q27" s="26">
        <v>4205</v>
      </c>
      <c r="R27" s="27">
        <f t="shared" si="43"/>
        <v>0.96925199298478792</v>
      </c>
      <c r="S27" s="24">
        <v>83759</v>
      </c>
      <c r="T27" s="25">
        <f t="shared" si="44"/>
        <v>24979.571143121291</v>
      </c>
      <c r="U27" s="26">
        <v>3559</v>
      </c>
      <c r="V27" s="27">
        <f t="shared" si="45"/>
        <v>0.97893706318667661</v>
      </c>
      <c r="W27" s="24">
        <v>80478</v>
      </c>
      <c r="X27" s="25">
        <f t="shared" si="46"/>
        <v>27848.986089002698</v>
      </c>
      <c r="Y27" s="26">
        <v>2959</v>
      </c>
      <c r="Z27" s="27">
        <f t="shared" si="47"/>
        <v>0.96741109777030987</v>
      </c>
      <c r="AA27" s="24">
        <v>78114</v>
      </c>
      <c r="AB27" s="25">
        <f t="shared" si="48"/>
        <v>26340.032371189642</v>
      </c>
      <c r="AC27" s="26">
        <v>2250</v>
      </c>
      <c r="AD27" s="27">
        <f t="shared" si="49"/>
        <v>0.9512146916386035</v>
      </c>
      <c r="AE27" s="24">
        <v>75451</v>
      </c>
      <c r="AF27" s="25">
        <f t="shared" si="50"/>
        <v>26271.239554317548</v>
      </c>
      <c r="AG27" s="26">
        <v>1603</v>
      </c>
      <c r="AH27" s="27">
        <f t="shared" si="51"/>
        <v>0.92223267374435003</v>
      </c>
      <c r="AI27" s="24">
        <v>71205</v>
      </c>
      <c r="AJ27" s="25">
        <f t="shared" si="52"/>
        <v>24011.127971674254</v>
      </c>
      <c r="AK27" s="26">
        <v>1048</v>
      </c>
      <c r="AL27" s="27">
        <f t="shared" si="53"/>
        <v>0.86110455719735735</v>
      </c>
      <c r="AM27" s="24">
        <v>69160</v>
      </c>
      <c r="AN27" s="25">
        <f t="shared" si="54"/>
        <v>23313.669307264452</v>
      </c>
      <c r="AO27" s="26">
        <v>674</v>
      </c>
      <c r="AP27" s="27">
        <f t="shared" si="55"/>
        <v>0.81963406082635293</v>
      </c>
      <c r="AQ27" s="45">
        <v>69160</v>
      </c>
      <c r="AR27" s="46">
        <f t="shared" si="56"/>
        <v>23657.385236368613</v>
      </c>
      <c r="AS27" s="47">
        <v>674</v>
      </c>
      <c r="AT27" s="48">
        <f t="shared" si="57"/>
        <v>0.81102502596361281</v>
      </c>
      <c r="AU27" s="47">
        <v>69160</v>
      </c>
      <c r="AV27" s="46">
        <f t="shared" si="58"/>
        <v>24213.990616903578</v>
      </c>
      <c r="AW27" s="42">
        <v>674</v>
      </c>
      <c r="AX27" s="44">
        <f t="shared" si="59"/>
        <v>0.79913898115007687</v>
      </c>
      <c r="AY27" s="28">
        <v>64065</v>
      </c>
      <c r="AZ27" s="30">
        <f t="shared" si="60"/>
        <v>21721.367057706655</v>
      </c>
      <c r="BA27" s="28">
        <v>424</v>
      </c>
      <c r="BB27" s="29">
        <f t="shared" si="61"/>
        <v>0.73372275485971017</v>
      </c>
      <c r="BC27" s="28">
        <v>81777</v>
      </c>
      <c r="BD27" s="30">
        <f t="shared" si="62"/>
        <v>28304.374913470856</v>
      </c>
      <c r="BE27" s="28">
        <v>386</v>
      </c>
      <c r="BF27" s="29">
        <f t="shared" si="63"/>
        <v>0.90733636556121855</v>
      </c>
      <c r="BG27" s="31"/>
      <c r="BH27" s="21"/>
      <c r="BI27" s="9">
        <f t="shared" si="28"/>
        <v>28304.374913470856</v>
      </c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</row>
    <row r="28" spans="1:161" s="10" customFormat="1" ht="30" customHeight="1">
      <c r="A28" s="22">
        <v>23</v>
      </c>
      <c r="B28" s="33" t="s">
        <v>46</v>
      </c>
      <c r="C28" s="24">
        <v>56458</v>
      </c>
      <c r="D28" s="25">
        <f t="shared" si="36"/>
        <v>15525.36779870755</v>
      </c>
      <c r="E28" s="26">
        <v>13752</v>
      </c>
      <c r="F28" s="27">
        <f t="shared" si="37"/>
        <v>0.60556532748612135</v>
      </c>
      <c r="G28" s="24">
        <v>48637</v>
      </c>
      <c r="H28" s="25">
        <f t="shared" si="38"/>
        <v>13765.318540740949</v>
      </c>
      <c r="I28" s="26">
        <v>11606</v>
      </c>
      <c r="J28" s="27">
        <f t="shared" si="39"/>
        <v>0.53533983683675679</v>
      </c>
      <c r="K28" s="24">
        <v>41584</v>
      </c>
      <c r="L28" s="25">
        <f t="shared" si="40"/>
        <v>11794.202734131262</v>
      </c>
      <c r="M28" s="26">
        <v>9737</v>
      </c>
      <c r="N28" s="27">
        <f t="shared" si="41"/>
        <v>0.45326675038122199</v>
      </c>
      <c r="O28" s="24">
        <v>40011</v>
      </c>
      <c r="P28" s="25">
        <f t="shared" si="42"/>
        <v>11228.951504265828</v>
      </c>
      <c r="Q28" s="26">
        <v>8277</v>
      </c>
      <c r="R28" s="27">
        <f t="shared" si="43"/>
        <v>0.44805773908835456</v>
      </c>
      <c r="S28" s="24">
        <v>39580</v>
      </c>
      <c r="T28" s="25">
        <f>S28/$T$72</f>
        <v>11804.002266559304</v>
      </c>
      <c r="U28" s="26">
        <v>7302</v>
      </c>
      <c r="V28" s="27">
        <f t="shared" si="45"/>
        <v>0.46259302237286343</v>
      </c>
      <c r="W28" s="24">
        <v>38157</v>
      </c>
      <c r="X28" s="25">
        <f t="shared" si="46"/>
        <v>13204.027960412484</v>
      </c>
      <c r="Y28" s="26">
        <v>6278</v>
      </c>
      <c r="Z28" s="27">
        <f t="shared" si="47"/>
        <v>0.45867821339523485</v>
      </c>
      <c r="AA28" s="24">
        <v>37300</v>
      </c>
      <c r="AB28" s="25">
        <f t="shared" si="48"/>
        <v>12577.555975182089</v>
      </c>
      <c r="AC28" s="26">
        <v>5184</v>
      </c>
      <c r="AD28" s="27">
        <f t="shared" si="49"/>
        <v>0.45421189541080881</v>
      </c>
      <c r="AE28" s="24">
        <v>35938</v>
      </c>
      <c r="AF28" s="25">
        <f t="shared" si="50"/>
        <v>12513.231197771589</v>
      </c>
      <c r="AG28" s="26">
        <v>4462</v>
      </c>
      <c r="AH28" s="27">
        <f t="shared" si="51"/>
        <v>0.43926784043981459</v>
      </c>
      <c r="AI28" s="24">
        <v>32970</v>
      </c>
      <c r="AJ28" s="25">
        <f t="shared" si="52"/>
        <v>11117.855336368235</v>
      </c>
      <c r="AK28" s="26">
        <v>3900</v>
      </c>
      <c r="AL28" s="27">
        <f t="shared" si="53"/>
        <v>0.39871662454598517</v>
      </c>
      <c r="AM28" s="24">
        <v>32613</v>
      </c>
      <c r="AN28" s="25">
        <f t="shared" si="54"/>
        <v>10993.763694589585</v>
      </c>
      <c r="AO28" s="26">
        <v>3579</v>
      </c>
      <c r="AP28" s="27">
        <f t="shared" si="55"/>
        <v>0.38650557584918815</v>
      </c>
      <c r="AQ28" s="24">
        <v>42428</v>
      </c>
      <c r="AR28" s="25">
        <f t="shared" si="56"/>
        <v>14513.238010535677</v>
      </c>
      <c r="AS28" s="26">
        <v>3514</v>
      </c>
      <c r="AT28" s="27">
        <f t="shared" si="57"/>
        <v>0.49754438695176634</v>
      </c>
      <c r="AU28" s="26">
        <v>47640</v>
      </c>
      <c r="AV28" s="25">
        <f t="shared" si="58"/>
        <v>16679.504236398014</v>
      </c>
      <c r="AW28" s="28">
        <v>3497</v>
      </c>
      <c r="AX28" s="29">
        <f t="shared" si="59"/>
        <v>0.55047688059557065</v>
      </c>
      <c r="AY28" s="28">
        <v>45932</v>
      </c>
      <c r="AZ28" s="30">
        <f t="shared" si="60"/>
        <v>15573.336949888115</v>
      </c>
      <c r="BA28" s="28">
        <v>3719</v>
      </c>
      <c r="BB28" s="29">
        <f t="shared" si="61"/>
        <v>0.52604938072607832</v>
      </c>
      <c r="BC28" s="28">
        <v>48879</v>
      </c>
      <c r="BD28" s="30">
        <f t="shared" si="62"/>
        <v>16917.831925792605</v>
      </c>
      <c r="BE28" s="28">
        <v>3706</v>
      </c>
      <c r="BF28" s="29">
        <f t="shared" si="63"/>
        <v>0.5423247882933685</v>
      </c>
      <c r="BG28" s="31"/>
      <c r="BH28" s="21"/>
      <c r="BI28" s="9">
        <f t="shared" si="28"/>
        <v>16917.831925792605</v>
      </c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16" t="s">
        <v>17</v>
      </c>
      <c r="EI28" s="16" t="s">
        <v>17</v>
      </c>
      <c r="EJ28" s="16" t="s">
        <v>17</v>
      </c>
      <c r="EK28" s="16" t="s">
        <v>17</v>
      </c>
      <c r="EL28" s="16" t="s">
        <v>17</v>
      </c>
      <c r="EM28" s="16" t="s">
        <v>17</v>
      </c>
      <c r="EN28" s="16" t="s">
        <v>17</v>
      </c>
      <c r="EO28" s="16" t="s">
        <v>17</v>
      </c>
      <c r="EP28" s="16" t="s">
        <v>17</v>
      </c>
      <c r="EQ28" s="16" t="s">
        <v>17</v>
      </c>
      <c r="ER28" s="16" t="s">
        <v>17</v>
      </c>
      <c r="ES28" s="16" t="s">
        <v>17</v>
      </c>
      <c r="ET28" s="16" t="s">
        <v>17</v>
      </c>
      <c r="EU28" s="16" t="s">
        <v>17</v>
      </c>
      <c r="EV28" s="16" t="s">
        <v>17</v>
      </c>
      <c r="EW28" s="16" t="s">
        <v>17</v>
      </c>
      <c r="EX28" s="16" t="s">
        <v>17</v>
      </c>
      <c r="EY28" s="16" t="s">
        <v>17</v>
      </c>
      <c r="EZ28" s="16" t="s">
        <v>17</v>
      </c>
      <c r="FA28" s="16" t="s">
        <v>17</v>
      </c>
      <c r="FB28" s="16" t="s">
        <v>17</v>
      </c>
      <c r="FC28" s="16" t="s">
        <v>17</v>
      </c>
      <c r="FD28" s="16" t="s">
        <v>17</v>
      </c>
      <c r="FE28" s="16" t="s">
        <v>17</v>
      </c>
    </row>
    <row r="29" spans="1:161" s="10" customFormat="1" ht="30" customHeight="1">
      <c r="A29" s="22">
        <v>24</v>
      </c>
      <c r="B29" s="23" t="s">
        <v>47</v>
      </c>
      <c r="C29" s="26">
        <v>64825</v>
      </c>
      <c r="D29" s="25">
        <f>C29/$C$72</f>
        <v>17826.206517255603</v>
      </c>
      <c r="E29" s="26">
        <v>7121</v>
      </c>
      <c r="F29" s="27">
        <f t="shared" si="37"/>
        <v>0.6953092981382234</v>
      </c>
      <c r="G29" s="47">
        <v>64825</v>
      </c>
      <c r="H29" s="46">
        <f>G29/$H$72</f>
        <v>18346.871196898082</v>
      </c>
      <c r="I29" s="47">
        <v>7121</v>
      </c>
      <c r="J29" s="48">
        <f t="shared" si="39"/>
        <v>0.71351861592908206</v>
      </c>
      <c r="K29" s="26">
        <v>60840</v>
      </c>
      <c r="L29" s="25">
        <f>K29/$L$72</f>
        <v>17255.658290317093</v>
      </c>
      <c r="M29" s="26">
        <v>6016</v>
      </c>
      <c r="N29" s="27">
        <f t="shared" si="41"/>
        <v>0.66315768307987555</v>
      </c>
      <c r="O29" s="26">
        <v>58346</v>
      </c>
      <c r="P29" s="25">
        <f>O29/$P$72</f>
        <v>16374.607094746294</v>
      </c>
      <c r="Q29" s="26">
        <v>6056</v>
      </c>
      <c r="R29" s="27">
        <f t="shared" si="43"/>
        <v>0.65337974169226287</v>
      </c>
      <c r="S29" s="26">
        <v>55372</v>
      </c>
      <c r="T29" s="25">
        <f>S29/$T$72</f>
        <v>16513.673913691808</v>
      </c>
      <c r="U29" s="26">
        <v>5712</v>
      </c>
      <c r="V29" s="27">
        <f t="shared" si="45"/>
        <v>0.64716272953082843</v>
      </c>
      <c r="W29" s="26">
        <v>52080</v>
      </c>
      <c r="X29" s="25">
        <f>W29/$X$72</f>
        <v>18022.008443490897</v>
      </c>
      <c r="Y29" s="26">
        <v>5479</v>
      </c>
      <c r="Z29" s="27">
        <f t="shared" si="47"/>
        <v>0.62604401167869139</v>
      </c>
      <c r="AA29" s="26">
        <v>49998</v>
      </c>
      <c r="AB29" s="25">
        <f>AA29/$AB$72</f>
        <v>16859.320205017535</v>
      </c>
      <c r="AC29" s="26">
        <v>5219</v>
      </c>
      <c r="AD29" s="27">
        <f t="shared" si="49"/>
        <v>0.60883877605226855</v>
      </c>
      <c r="AE29" s="26">
        <v>51926</v>
      </c>
      <c r="AF29" s="25">
        <f>AE29/$AF$72</f>
        <v>18080.083565459612</v>
      </c>
      <c r="AG29" s="26">
        <v>4982</v>
      </c>
      <c r="AH29" s="27">
        <f t="shared" si="51"/>
        <v>0.63468812629188642</v>
      </c>
      <c r="AI29" s="26">
        <v>51926</v>
      </c>
      <c r="AJ29" s="25">
        <f>AI29/$AJ$72</f>
        <v>17510.032035069969</v>
      </c>
      <c r="AK29" s="26">
        <v>4982</v>
      </c>
      <c r="AL29" s="27">
        <f t="shared" si="53"/>
        <v>0.62795752035713737</v>
      </c>
      <c r="AM29" s="26">
        <v>51231</v>
      </c>
      <c r="AN29" s="25">
        <f>AM29/$AN$72</f>
        <v>17269.846620596662</v>
      </c>
      <c r="AO29" s="26">
        <v>4771</v>
      </c>
      <c r="AP29" s="27">
        <f t="shared" si="55"/>
        <v>0.6071525819866237</v>
      </c>
      <c r="AQ29" s="26">
        <v>40671</v>
      </c>
      <c r="AR29" s="25">
        <f>AQ29/$AR$72</f>
        <v>13912.225490866798</v>
      </c>
      <c r="AS29" s="26">
        <v>3766</v>
      </c>
      <c r="AT29" s="27">
        <f t="shared" si="57"/>
        <v>0.47694041108973528</v>
      </c>
      <c r="AU29" s="26">
        <v>38892</v>
      </c>
      <c r="AV29" s="25">
        <f t="shared" si="58"/>
        <v>13616.693508857923</v>
      </c>
      <c r="AW29" s="28">
        <v>4346</v>
      </c>
      <c r="AX29" s="29">
        <f t="shared" si="59"/>
        <v>0.44939435012852497</v>
      </c>
      <c r="AY29" s="42">
        <v>38892</v>
      </c>
      <c r="AZ29" s="43">
        <f t="shared" si="60"/>
        <v>13186.410795416017</v>
      </c>
      <c r="BA29" s="42">
        <v>4346</v>
      </c>
      <c r="BB29" s="44">
        <f t="shared" si="61"/>
        <v>0.44542176511361659</v>
      </c>
      <c r="BC29" s="28">
        <v>37205</v>
      </c>
      <c r="BD29" s="30">
        <f t="shared" si="62"/>
        <v>12877.267063547002</v>
      </c>
      <c r="BE29" s="28">
        <v>4204</v>
      </c>
      <c r="BF29" s="29">
        <f t="shared" si="63"/>
        <v>0.41279882461700884</v>
      </c>
      <c r="BG29" s="31"/>
      <c r="BH29" s="21"/>
      <c r="BI29" s="9">
        <f t="shared" si="28"/>
        <v>12877.267063547002</v>
      </c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16" t="s">
        <v>17</v>
      </c>
      <c r="EI29" s="16" t="s">
        <v>17</v>
      </c>
      <c r="EJ29" s="16" t="s">
        <v>17</v>
      </c>
      <c r="EK29" s="16" t="s">
        <v>17</v>
      </c>
      <c r="EL29" s="16" t="s">
        <v>17</v>
      </c>
      <c r="EM29" s="16" t="s">
        <v>17</v>
      </c>
      <c r="EN29" s="16" t="s">
        <v>17</v>
      </c>
      <c r="EO29" s="16" t="s">
        <v>17</v>
      </c>
      <c r="EP29" s="16" t="s">
        <v>17</v>
      </c>
      <c r="EQ29" s="16" t="s">
        <v>17</v>
      </c>
      <c r="ER29" s="16" t="s">
        <v>17</v>
      </c>
      <c r="ES29" s="16" t="s">
        <v>17</v>
      </c>
      <c r="ET29" s="16" t="s">
        <v>17</v>
      </c>
      <c r="EU29" s="16" t="s">
        <v>17</v>
      </c>
      <c r="EV29" s="16" t="s">
        <v>17</v>
      </c>
      <c r="EW29" s="16" t="s">
        <v>17</v>
      </c>
      <c r="EX29" s="16" t="s">
        <v>17</v>
      </c>
      <c r="EY29" s="16" t="s">
        <v>17</v>
      </c>
      <c r="EZ29" s="16" t="s">
        <v>17</v>
      </c>
      <c r="FA29" s="16" t="s">
        <v>17</v>
      </c>
      <c r="FB29" s="16" t="s">
        <v>17</v>
      </c>
      <c r="FC29" s="16" t="s">
        <v>17</v>
      </c>
      <c r="FD29" s="16" t="s">
        <v>17</v>
      </c>
      <c r="FE29" s="16" t="s">
        <v>17</v>
      </c>
    </row>
    <row r="30" spans="1:161" s="10" customFormat="1" ht="30" customHeight="1">
      <c r="A30" s="22">
        <v>25</v>
      </c>
      <c r="B30" s="23" t="s">
        <v>48</v>
      </c>
      <c r="C30" s="24">
        <v>70282</v>
      </c>
      <c r="D30" s="25">
        <f>C30/$C$72</f>
        <v>19326.825244053351</v>
      </c>
      <c r="E30" s="26">
        <v>133</v>
      </c>
      <c r="F30" s="27">
        <f t="shared" si="37"/>
        <v>0.75384077272272454</v>
      </c>
      <c r="G30" s="24">
        <v>63333</v>
      </c>
      <c r="H30" s="25">
        <f>G30/$H$72</f>
        <v>17924.603062293041</v>
      </c>
      <c r="I30" s="26">
        <v>125</v>
      </c>
      <c r="J30" s="27">
        <f t="shared" si="39"/>
        <v>0.69709640574834641</v>
      </c>
      <c r="K30" s="24">
        <v>60888</v>
      </c>
      <c r="L30" s="25">
        <f>K30/$L$72</f>
        <v>17269.272221907086</v>
      </c>
      <c r="M30" s="26">
        <v>117</v>
      </c>
      <c r="N30" s="27">
        <f t="shared" si="41"/>
        <v>0.66368088440774919</v>
      </c>
      <c r="O30" s="24">
        <v>59092</v>
      </c>
      <c r="P30" s="25">
        <f>O30/$P$72</f>
        <v>16583.969465648854</v>
      </c>
      <c r="Q30" s="26">
        <v>103</v>
      </c>
      <c r="R30" s="27">
        <f t="shared" si="43"/>
        <v>0.6617337211819011</v>
      </c>
      <c r="S30" s="24">
        <v>52799</v>
      </c>
      <c r="T30" s="25">
        <f>S30/$T$72</f>
        <v>15746.324296919269</v>
      </c>
      <c r="U30" s="26">
        <v>55</v>
      </c>
      <c r="V30" s="27">
        <f t="shared" si="45"/>
        <v>0.61709067681315843</v>
      </c>
      <c r="W30" s="24">
        <v>43675</v>
      </c>
      <c r="X30" s="25">
        <f>W30/$X$72</f>
        <v>15113.502664544258</v>
      </c>
      <c r="Y30" s="26">
        <v>51</v>
      </c>
      <c r="Z30" s="27">
        <f t="shared" si="47"/>
        <v>0.52500906701357231</v>
      </c>
      <c r="AA30" s="24">
        <v>42718</v>
      </c>
      <c r="AB30" s="25">
        <f>AA30/$AB$72</f>
        <v>14404.504990558404</v>
      </c>
      <c r="AC30" s="26">
        <v>44</v>
      </c>
      <c r="AD30" s="27">
        <f t="shared" si="49"/>
        <v>0.52018830424018569</v>
      </c>
      <c r="AE30" s="24">
        <v>39756</v>
      </c>
      <c r="AF30" s="25">
        <f>AE30/$AF$72</f>
        <v>13842.618384401114</v>
      </c>
      <c r="AG30" s="26">
        <v>42</v>
      </c>
      <c r="AH30" s="27">
        <f t="shared" si="51"/>
        <v>0.4859350065258296</v>
      </c>
      <c r="AI30" s="24">
        <v>39149</v>
      </c>
      <c r="AJ30" s="25">
        <f>AI30/$AJ$72</f>
        <v>13201.483729556567</v>
      </c>
      <c r="AK30" s="26">
        <v>40</v>
      </c>
      <c r="AL30" s="27">
        <f t="shared" si="53"/>
        <v>0.47344122336520383</v>
      </c>
      <c r="AM30" s="24">
        <v>36544</v>
      </c>
      <c r="AN30" s="25">
        <f>AM30/$AN$72</f>
        <v>12318.894319905614</v>
      </c>
      <c r="AO30" s="26">
        <v>36</v>
      </c>
      <c r="AP30" s="27">
        <f t="shared" si="55"/>
        <v>0.43309293115729108</v>
      </c>
      <c r="AQ30" s="24">
        <v>33325</v>
      </c>
      <c r="AR30" s="25">
        <f>AQ30/$AR$72</f>
        <v>11399.397961277964</v>
      </c>
      <c r="AS30" s="26">
        <v>36</v>
      </c>
      <c r="AT30" s="27">
        <f t="shared" si="57"/>
        <v>0.39079538736606989</v>
      </c>
      <c r="AU30" s="26">
        <v>30769</v>
      </c>
      <c r="AV30" s="25">
        <f t="shared" si="58"/>
        <v>10772.704992647574</v>
      </c>
      <c r="AW30" s="28">
        <v>34</v>
      </c>
      <c r="AX30" s="29">
        <f t="shared" si="59"/>
        <v>0.35553365111345742</v>
      </c>
      <c r="AY30" s="28">
        <v>30888</v>
      </c>
      <c r="AZ30" s="30">
        <f t="shared" si="60"/>
        <v>10472.638502746322</v>
      </c>
      <c r="BA30" s="28">
        <v>34</v>
      </c>
      <c r="BB30" s="29">
        <f t="shared" si="61"/>
        <v>0.35375366349967574</v>
      </c>
      <c r="BC30" s="28">
        <v>28051</v>
      </c>
      <c r="BD30" s="30">
        <f t="shared" si="62"/>
        <v>9708.9159628963025</v>
      </c>
      <c r="BE30" s="28">
        <v>31</v>
      </c>
      <c r="BF30" s="29">
        <f t="shared" si="63"/>
        <v>0.31123289421668365</v>
      </c>
      <c r="BG30" s="31"/>
      <c r="BH30" s="21"/>
      <c r="BI30" s="9">
        <f t="shared" si="28"/>
        <v>9708.9159628963025</v>
      </c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16" t="s">
        <v>17</v>
      </c>
      <c r="EI30" s="16" t="s">
        <v>17</v>
      </c>
      <c r="EJ30" s="16" t="s">
        <v>17</v>
      </c>
      <c r="EK30" s="16" t="s">
        <v>17</v>
      </c>
      <c r="EL30" s="16" t="s">
        <v>17</v>
      </c>
      <c r="EM30" s="16" t="s">
        <v>17</v>
      </c>
      <c r="EN30" s="16" t="s">
        <v>17</v>
      </c>
      <c r="EO30" s="16" t="s">
        <v>17</v>
      </c>
      <c r="EP30" s="16" t="s">
        <v>17</v>
      </c>
      <c r="EQ30" s="16" t="s">
        <v>17</v>
      </c>
      <c r="ER30" s="16" t="s">
        <v>17</v>
      </c>
      <c r="ES30" s="16" t="s">
        <v>17</v>
      </c>
      <c r="ET30" s="16" t="s">
        <v>17</v>
      </c>
      <c r="EU30" s="16" t="s">
        <v>17</v>
      </c>
      <c r="EV30" s="16" t="s">
        <v>17</v>
      </c>
      <c r="EW30" s="16" t="s">
        <v>17</v>
      </c>
      <c r="EX30" s="16" t="s">
        <v>17</v>
      </c>
      <c r="EY30" s="16" t="s">
        <v>17</v>
      </c>
      <c r="EZ30" s="16" t="s">
        <v>17</v>
      </c>
      <c r="FA30" s="16" t="s">
        <v>17</v>
      </c>
      <c r="FB30" s="16" t="s">
        <v>17</v>
      </c>
      <c r="FC30" s="16" t="s">
        <v>17</v>
      </c>
      <c r="FD30" s="16" t="s">
        <v>17</v>
      </c>
      <c r="FE30" s="16" t="s">
        <v>17</v>
      </c>
    </row>
    <row r="31" spans="1:161" s="10" customFormat="1" ht="32.1" hidden="1" customHeight="1" thickBot="1">
      <c r="A31" s="22"/>
      <c r="B31" s="35" t="s">
        <v>32</v>
      </c>
      <c r="C31" s="36">
        <f t="shared" ref="C31:AH31" si="64">SUM(C15:C30)</f>
        <v>8557777</v>
      </c>
      <c r="D31" s="36">
        <f t="shared" si="64"/>
        <v>2353300.4262340153</v>
      </c>
      <c r="E31" s="36">
        <f t="shared" si="64"/>
        <v>413673</v>
      </c>
      <c r="F31" s="36">
        <f t="shared" si="64"/>
        <v>91.790234006840421</v>
      </c>
      <c r="G31" s="36">
        <f t="shared" si="64"/>
        <v>8423921</v>
      </c>
      <c r="H31" s="36">
        <f t="shared" si="64"/>
        <v>2384151.0768969506</v>
      </c>
      <c r="I31" s="36">
        <f t="shared" si="64"/>
        <v>405058</v>
      </c>
      <c r="J31" s="36">
        <f t="shared" si="64"/>
        <v>92.720778289485963</v>
      </c>
      <c r="K31" s="36">
        <f t="shared" si="64"/>
        <v>8525147.6424000002</v>
      </c>
      <c r="L31" s="36">
        <f t="shared" si="64"/>
        <v>2417932.8499631286</v>
      </c>
      <c r="M31" s="36">
        <f t="shared" si="64"/>
        <v>405280</v>
      </c>
      <c r="N31" s="36">
        <f t="shared" si="64"/>
        <v>92.924345142140851</v>
      </c>
      <c r="O31" s="36">
        <f t="shared" si="64"/>
        <v>8300475.8864000002</v>
      </c>
      <c r="P31" s="36">
        <f t="shared" si="64"/>
        <v>2329500.41715312</v>
      </c>
      <c r="Q31" s="36">
        <f t="shared" si="64"/>
        <v>387950</v>
      </c>
      <c r="R31" s="36">
        <f t="shared" si="64"/>
        <v>92.951749744265086</v>
      </c>
      <c r="S31" s="36">
        <f t="shared" si="64"/>
        <v>7934292.9506999999</v>
      </c>
      <c r="T31" s="36">
        <f t="shared" si="64"/>
        <v>2366255.9872058686</v>
      </c>
      <c r="U31" s="36">
        <f t="shared" si="64"/>
        <v>375198</v>
      </c>
      <c r="V31" s="36">
        <f t="shared" si="64"/>
        <v>92.732404155028206</v>
      </c>
      <c r="W31" s="36">
        <f t="shared" si="64"/>
        <v>7839036.9473999999</v>
      </c>
      <c r="X31" s="36">
        <f t="shared" si="64"/>
        <v>2712657.2591182785</v>
      </c>
      <c r="Y31" s="36">
        <f t="shared" si="64"/>
        <v>369207</v>
      </c>
      <c r="Z31" s="36">
        <f t="shared" si="64"/>
        <v>94.231607877261496</v>
      </c>
      <c r="AA31" s="36">
        <f t="shared" si="64"/>
        <v>7736100.2319999998</v>
      </c>
      <c r="AB31" s="36">
        <f t="shared" si="64"/>
        <v>2608612.1634745076</v>
      </c>
      <c r="AC31" s="36">
        <f t="shared" si="64"/>
        <v>415958</v>
      </c>
      <c r="AD31" s="36">
        <f t="shared" si="64"/>
        <v>94.204524114335555</v>
      </c>
      <c r="AE31" s="36">
        <f t="shared" si="64"/>
        <v>7716717.0159999998</v>
      </c>
      <c r="AF31" s="36">
        <f t="shared" si="64"/>
        <v>2686879.1838440117</v>
      </c>
      <c r="AG31" s="36">
        <f t="shared" si="64"/>
        <v>342058</v>
      </c>
      <c r="AH31" s="36">
        <f t="shared" si="64"/>
        <v>94.320931017404703</v>
      </c>
      <c r="AI31" s="36">
        <f>SUM(AI15:AI30)</f>
        <v>7815528.6775000002</v>
      </c>
      <c r="AJ31" s="36">
        <f t="shared" ref="AJ31:AT31" si="65">SUM(AJ15:AJ30)</f>
        <v>2635484.2952284603</v>
      </c>
      <c r="AK31" s="36">
        <f t="shared" si="65"/>
        <v>334574</v>
      </c>
      <c r="AL31" s="49">
        <f t="shared" si="65"/>
        <v>94.515657062030542</v>
      </c>
      <c r="AM31" s="36">
        <f t="shared" si="65"/>
        <v>7981987.9055000003</v>
      </c>
      <c r="AN31" s="36">
        <f t="shared" si="65"/>
        <v>2690708.8843755266</v>
      </c>
      <c r="AO31" s="36">
        <f t="shared" si="65"/>
        <v>328696</v>
      </c>
      <c r="AP31" s="49">
        <f t="shared" si="65"/>
        <v>94.596720075937</v>
      </c>
      <c r="AQ31" s="36">
        <f t="shared" si="65"/>
        <v>8203912.3842000002</v>
      </c>
      <c r="AR31" s="36">
        <f t="shared" si="65"/>
        <v>2806291.4360675914</v>
      </c>
      <c r="AS31" s="36">
        <f t="shared" si="65"/>
        <v>325481</v>
      </c>
      <c r="AT31" s="49">
        <f t="shared" si="65"/>
        <v>96.205584939256923</v>
      </c>
      <c r="AU31" s="38">
        <f t="shared" ref="AU31:BB31" si="66">SUM(AU15:AU30)</f>
        <v>8387601.4097999996</v>
      </c>
      <c r="AV31" s="38">
        <f t="shared" si="66"/>
        <v>2936629.5811917931</v>
      </c>
      <c r="AW31" s="39">
        <f t="shared" si="66"/>
        <v>324416</v>
      </c>
      <c r="AX31" s="50">
        <f t="shared" si="66"/>
        <v>96.918149868717748</v>
      </c>
      <c r="AY31" s="39">
        <f t="shared" si="66"/>
        <v>8549040.6809999999</v>
      </c>
      <c r="AZ31" s="39">
        <f t="shared" si="66"/>
        <v>2898569.4314097785</v>
      </c>
      <c r="BA31" s="39">
        <f t="shared" si="66"/>
        <v>319745</v>
      </c>
      <c r="BB31" s="50">
        <f t="shared" si="66"/>
        <v>97.910336062921303</v>
      </c>
      <c r="BC31" s="39">
        <f>SUM(BC15:BC30)</f>
        <v>8826166.8099999987</v>
      </c>
      <c r="BD31" s="39">
        <f>SUM(BD15:BD30)</f>
        <v>3054882.6007199218</v>
      </c>
      <c r="BE31" s="39">
        <f>SUM(BE15:BE30)</f>
        <v>316721</v>
      </c>
      <c r="BF31" s="50">
        <f>SUM(BF15:BF30)</f>
        <v>97.928538772790091</v>
      </c>
      <c r="BG31" s="31"/>
      <c r="BH31" s="41"/>
      <c r="BI31" s="9">
        <f t="shared" si="28"/>
        <v>3054882.6007199218</v>
      </c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</row>
    <row r="32" spans="1:161" s="10" customFormat="1" ht="20.100000000000001" hidden="1" customHeight="1">
      <c r="A32" s="22"/>
      <c r="B32" s="35"/>
      <c r="C32" s="51"/>
      <c r="D32" s="51"/>
      <c r="E32" s="51"/>
      <c r="F32" s="48"/>
      <c r="G32" s="51"/>
      <c r="H32" s="51"/>
      <c r="I32" s="51"/>
      <c r="J32" s="48"/>
      <c r="K32" s="51"/>
      <c r="L32" s="51"/>
      <c r="M32" s="51"/>
      <c r="N32" s="48"/>
      <c r="O32" s="51"/>
      <c r="P32" s="51"/>
      <c r="Q32" s="51"/>
      <c r="R32" s="48"/>
      <c r="S32" s="51"/>
      <c r="T32" s="51"/>
      <c r="U32" s="51"/>
      <c r="V32" s="48"/>
      <c r="W32" s="51"/>
      <c r="X32" s="51"/>
      <c r="Y32" s="51"/>
      <c r="Z32" s="48"/>
      <c r="AA32" s="51"/>
      <c r="AB32" s="51"/>
      <c r="AC32" s="51"/>
      <c r="AD32" s="48"/>
      <c r="AE32" s="51"/>
      <c r="AF32" s="51"/>
      <c r="AG32" s="51"/>
      <c r="AH32" s="48"/>
      <c r="AI32" s="51"/>
      <c r="AJ32" s="51"/>
      <c r="AK32" s="51"/>
      <c r="AL32" s="48"/>
      <c r="AM32" s="51"/>
      <c r="AN32" s="51"/>
      <c r="AO32" s="51"/>
      <c r="AP32" s="48"/>
      <c r="AQ32" s="51"/>
      <c r="AR32" s="51"/>
      <c r="AS32" s="51"/>
      <c r="AT32" s="48"/>
      <c r="AU32" s="52"/>
      <c r="AV32" s="52"/>
      <c r="AW32" s="53"/>
      <c r="AX32" s="44"/>
      <c r="AY32" s="53"/>
      <c r="AZ32" s="53"/>
      <c r="BA32" s="53"/>
      <c r="BB32" s="44"/>
      <c r="BC32" s="53"/>
      <c r="BD32" s="53"/>
      <c r="BE32" s="53"/>
      <c r="BF32" s="44"/>
      <c r="BG32" s="31"/>
      <c r="BH32" s="41"/>
      <c r="BI32" s="9">
        <f t="shared" si="28"/>
        <v>0</v>
      </c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</row>
    <row r="33" spans="1:162" s="10" customFormat="1" ht="20.100000000000001" hidden="1" customHeight="1">
      <c r="A33" s="22" t="s">
        <v>49</v>
      </c>
      <c r="B33" s="35"/>
      <c r="C33" s="51"/>
      <c r="D33" s="51"/>
      <c r="E33" s="51"/>
      <c r="F33" s="48"/>
      <c r="G33" s="51"/>
      <c r="H33" s="51"/>
      <c r="I33" s="51"/>
      <c r="J33" s="48"/>
      <c r="K33" s="51"/>
      <c r="L33" s="51"/>
      <c r="M33" s="51"/>
      <c r="N33" s="48"/>
      <c r="O33" s="51"/>
      <c r="P33" s="51"/>
      <c r="Q33" s="51"/>
      <c r="R33" s="48"/>
      <c r="S33" s="51"/>
      <c r="T33" s="51"/>
      <c r="U33" s="51"/>
      <c r="V33" s="48"/>
      <c r="W33" s="51"/>
      <c r="X33" s="51"/>
      <c r="Y33" s="51"/>
      <c r="Z33" s="48"/>
      <c r="AA33" s="51"/>
      <c r="AB33" s="51"/>
      <c r="AC33" s="51"/>
      <c r="AD33" s="48"/>
      <c r="AE33" s="51"/>
      <c r="AF33" s="51"/>
      <c r="AG33" s="51"/>
      <c r="AH33" s="48"/>
      <c r="AI33" s="51"/>
      <c r="AJ33" s="51"/>
      <c r="AK33" s="51"/>
      <c r="AL33" s="48"/>
      <c r="AM33" s="51"/>
      <c r="AN33" s="51"/>
      <c r="AO33" s="51"/>
      <c r="AP33" s="48"/>
      <c r="AQ33" s="51"/>
      <c r="AR33" s="51"/>
      <c r="AS33" s="51"/>
      <c r="AT33" s="48"/>
      <c r="AU33" s="52"/>
      <c r="AV33" s="52"/>
      <c r="AW33" s="53"/>
      <c r="AX33" s="44"/>
      <c r="AY33" s="53"/>
      <c r="AZ33" s="53"/>
      <c r="BA33" s="53"/>
      <c r="BB33" s="44"/>
      <c r="BC33" s="53"/>
      <c r="BD33" s="53"/>
      <c r="BE33" s="53"/>
      <c r="BF33" s="44"/>
      <c r="BG33" s="31"/>
      <c r="BH33" s="41"/>
      <c r="BI33" s="9">
        <f t="shared" si="28"/>
        <v>0</v>
      </c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</row>
    <row r="34" spans="1:162" s="10" customFormat="1" ht="20.100000000000001" hidden="1" customHeight="1">
      <c r="A34" s="54" t="s">
        <v>50</v>
      </c>
      <c r="B34" s="35"/>
      <c r="C34" s="51"/>
      <c r="D34" s="51"/>
      <c r="E34" s="51"/>
      <c r="F34" s="48"/>
      <c r="G34" s="51"/>
      <c r="H34" s="51"/>
      <c r="I34" s="51"/>
      <c r="J34" s="48"/>
      <c r="K34" s="51"/>
      <c r="L34" s="51"/>
      <c r="M34" s="51"/>
      <c r="N34" s="48"/>
      <c r="O34" s="51"/>
      <c r="P34" s="51"/>
      <c r="Q34" s="51"/>
      <c r="R34" s="48"/>
      <c r="S34" s="51"/>
      <c r="T34" s="51"/>
      <c r="U34" s="51"/>
      <c r="V34" s="48"/>
      <c r="W34" s="51"/>
      <c r="X34" s="51"/>
      <c r="Y34" s="51"/>
      <c r="Z34" s="48"/>
      <c r="AA34" s="51"/>
      <c r="AB34" s="51"/>
      <c r="AC34" s="51"/>
      <c r="AD34" s="48"/>
      <c r="AE34" s="51"/>
      <c r="AF34" s="51"/>
      <c r="AG34" s="51"/>
      <c r="AH34" s="48"/>
      <c r="AI34" s="51"/>
      <c r="AJ34" s="51"/>
      <c r="AK34" s="51"/>
      <c r="AL34" s="48"/>
      <c r="AM34" s="51"/>
      <c r="AN34" s="51"/>
      <c r="AO34" s="51"/>
      <c r="AP34" s="48"/>
      <c r="AQ34" s="51"/>
      <c r="AR34" s="51"/>
      <c r="AS34" s="51"/>
      <c r="AT34" s="48"/>
      <c r="AU34" s="52"/>
      <c r="AV34" s="52"/>
      <c r="AW34" s="53"/>
      <c r="AX34" s="44"/>
      <c r="AY34" s="53"/>
      <c r="AZ34" s="53"/>
      <c r="BA34" s="53"/>
      <c r="BB34" s="44"/>
      <c r="BC34" s="53"/>
      <c r="BD34" s="53"/>
      <c r="BE34" s="53"/>
      <c r="BF34" s="44"/>
      <c r="BG34" s="31"/>
      <c r="BH34" s="41"/>
      <c r="BI34" s="9">
        <f t="shared" si="28"/>
        <v>0</v>
      </c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</row>
    <row r="35" spans="1:162" s="10" customFormat="1" ht="30" hidden="1" customHeight="1">
      <c r="A35" s="34" t="s">
        <v>51</v>
      </c>
      <c r="B35" s="55"/>
      <c r="C35" s="56"/>
      <c r="D35" s="56"/>
      <c r="E35" s="56"/>
      <c r="F35" s="57"/>
      <c r="G35" s="56"/>
      <c r="H35" s="56"/>
      <c r="I35" s="56"/>
      <c r="J35" s="57"/>
      <c r="K35" s="56"/>
      <c r="L35" s="56"/>
      <c r="M35" s="56"/>
      <c r="N35" s="57"/>
      <c r="O35" s="56"/>
      <c r="P35" s="56"/>
      <c r="Q35" s="56"/>
      <c r="R35" s="57"/>
      <c r="S35" s="56"/>
      <c r="T35" s="56"/>
      <c r="U35" s="56"/>
      <c r="V35" s="57"/>
      <c r="W35" s="56"/>
      <c r="X35" s="56"/>
      <c r="Y35" s="56"/>
      <c r="Z35" s="57"/>
      <c r="AA35" s="56"/>
      <c r="AB35" s="56"/>
      <c r="AC35" s="56"/>
      <c r="AD35" s="57"/>
      <c r="AE35" s="56"/>
      <c r="AF35" s="56"/>
      <c r="AG35" s="56"/>
      <c r="AH35" s="57"/>
      <c r="AI35" s="56"/>
      <c r="AJ35" s="56"/>
      <c r="AK35" s="56"/>
      <c r="AL35" s="57"/>
      <c r="AM35" s="56"/>
      <c r="AN35" s="56"/>
      <c r="AO35" s="56"/>
      <c r="AP35" s="57"/>
      <c r="AQ35" s="56"/>
      <c r="AR35" s="56"/>
      <c r="AS35" s="56"/>
      <c r="AT35" s="57"/>
      <c r="AU35" s="58"/>
      <c r="AV35" s="58"/>
      <c r="AW35" s="59"/>
      <c r="AX35" s="60"/>
      <c r="AY35" s="59"/>
      <c r="AZ35" s="59"/>
      <c r="BA35" s="59"/>
      <c r="BB35" s="60"/>
      <c r="BC35" s="59"/>
      <c r="BD35" s="59"/>
      <c r="BE35" s="59"/>
      <c r="BF35" s="60"/>
      <c r="BG35" s="31"/>
      <c r="BH35" s="8"/>
      <c r="BI35" s="9">
        <f t="shared" si="28"/>
        <v>0</v>
      </c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</row>
    <row r="36" spans="1:162" s="10" customFormat="1" ht="30" hidden="1" customHeight="1" thickBot="1">
      <c r="A36" s="34" t="s">
        <v>52</v>
      </c>
      <c r="B36" s="55"/>
      <c r="C36" s="61"/>
      <c r="D36" s="61"/>
      <c r="E36" s="61"/>
      <c r="F36" s="62"/>
      <c r="G36" s="61"/>
      <c r="H36" s="61"/>
      <c r="I36" s="61"/>
      <c r="J36" s="62"/>
      <c r="K36" s="61"/>
      <c r="L36" s="61"/>
      <c r="M36" s="61"/>
      <c r="N36" s="62"/>
      <c r="O36" s="61"/>
      <c r="P36" s="61"/>
      <c r="Q36" s="61"/>
      <c r="R36" s="62"/>
      <c r="S36" s="61"/>
      <c r="T36" s="61"/>
      <c r="U36" s="61"/>
      <c r="V36" s="62"/>
      <c r="W36" s="61"/>
      <c r="X36" s="61"/>
      <c r="Y36" s="61"/>
      <c r="Z36" s="62"/>
      <c r="AA36" s="61"/>
      <c r="AB36" s="61"/>
      <c r="AC36" s="61"/>
      <c r="AD36" s="62"/>
      <c r="AE36" s="61"/>
      <c r="AF36" s="61"/>
      <c r="AG36" s="61"/>
      <c r="AH36" s="62"/>
      <c r="AI36" s="61"/>
      <c r="AJ36" s="61"/>
      <c r="AK36" s="61"/>
      <c r="AL36" s="62"/>
      <c r="AM36" s="61"/>
      <c r="AN36" s="61"/>
      <c r="AO36" s="61"/>
      <c r="AP36" s="62"/>
      <c r="AQ36" s="61"/>
      <c r="AR36" s="61"/>
      <c r="AS36" s="61"/>
      <c r="AT36" s="62"/>
      <c r="AU36" s="63"/>
      <c r="AV36" s="63"/>
      <c r="AW36" s="64"/>
      <c r="AX36" s="65"/>
      <c r="AY36" s="64"/>
      <c r="AZ36" s="64"/>
      <c r="BA36" s="64"/>
      <c r="BB36" s="65"/>
      <c r="BC36" s="64"/>
      <c r="BD36" s="64"/>
      <c r="BE36" s="64"/>
      <c r="BF36" s="65"/>
      <c r="BG36" s="31"/>
      <c r="BH36" s="8"/>
      <c r="BI36" s="9">
        <f t="shared" si="28"/>
        <v>0</v>
      </c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</row>
    <row r="37" spans="1:162" s="10" customFormat="1" ht="30" hidden="1" customHeight="1" thickBot="1">
      <c r="A37" s="22"/>
      <c r="B37" s="66"/>
      <c r="C37" s="67" t="s">
        <v>3</v>
      </c>
      <c r="D37" s="67"/>
      <c r="E37" s="67"/>
      <c r="F37" s="68"/>
      <c r="G37" s="67" t="s">
        <v>4</v>
      </c>
      <c r="H37" s="67"/>
      <c r="I37" s="67"/>
      <c r="J37" s="68"/>
      <c r="K37" s="67" t="s">
        <v>5</v>
      </c>
      <c r="L37" s="67"/>
      <c r="M37" s="67"/>
      <c r="N37" s="68"/>
      <c r="O37" s="67" t="s">
        <v>6</v>
      </c>
      <c r="P37" s="67"/>
      <c r="Q37" s="67"/>
      <c r="R37" s="68"/>
      <c r="S37" s="67" t="s">
        <v>7</v>
      </c>
      <c r="T37" s="67"/>
      <c r="U37" s="67"/>
      <c r="V37" s="68"/>
      <c r="W37" s="67" t="s">
        <v>8</v>
      </c>
      <c r="X37" s="67"/>
      <c r="Y37" s="67"/>
      <c r="Z37" s="68"/>
      <c r="AA37" s="67" t="s">
        <v>9</v>
      </c>
      <c r="AB37" s="67"/>
      <c r="AC37" s="67"/>
      <c r="AD37" s="68"/>
      <c r="AE37" s="67" t="s">
        <v>10</v>
      </c>
      <c r="AF37" s="61"/>
      <c r="AG37" s="61"/>
      <c r="AH37" s="62"/>
      <c r="AI37" s="67" t="s">
        <v>11</v>
      </c>
      <c r="AJ37" s="61"/>
      <c r="AK37" s="61"/>
      <c r="AL37" s="62"/>
      <c r="AM37" s="67" t="s">
        <v>12</v>
      </c>
      <c r="AN37" s="61"/>
      <c r="AO37" s="61"/>
      <c r="AP37" s="62"/>
      <c r="AQ37" s="67" t="s">
        <v>13</v>
      </c>
      <c r="AR37" s="61"/>
      <c r="AS37" s="61"/>
      <c r="AT37" s="62"/>
      <c r="AU37" s="69" t="s">
        <v>14</v>
      </c>
      <c r="AV37" s="63"/>
      <c r="AW37" s="64"/>
      <c r="AX37" s="65"/>
      <c r="AY37" s="70" t="s">
        <v>15</v>
      </c>
      <c r="AZ37" s="64"/>
      <c r="BA37" s="64"/>
      <c r="BB37" s="65"/>
      <c r="BC37" s="70" t="s">
        <v>16</v>
      </c>
      <c r="BD37" s="64"/>
      <c r="BE37" s="64"/>
      <c r="BF37" s="65"/>
      <c r="BG37" s="31"/>
      <c r="BH37" s="9"/>
      <c r="BI37" s="9">
        <f t="shared" si="28"/>
        <v>0</v>
      </c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16" t="s">
        <v>17</v>
      </c>
      <c r="EJ37" s="16" t="s">
        <v>17</v>
      </c>
      <c r="EK37" s="16" t="s">
        <v>17</v>
      </c>
      <c r="EL37" s="16" t="s">
        <v>17</v>
      </c>
      <c r="EM37" s="16" t="s">
        <v>17</v>
      </c>
      <c r="EN37" s="16" t="s">
        <v>17</v>
      </c>
      <c r="EO37" s="16" t="s">
        <v>17</v>
      </c>
      <c r="EP37" s="16" t="s">
        <v>17</v>
      </c>
      <c r="EQ37" s="16" t="s">
        <v>17</v>
      </c>
      <c r="ER37" s="16" t="s">
        <v>17</v>
      </c>
      <c r="ES37" s="16" t="s">
        <v>17</v>
      </c>
      <c r="ET37" s="16" t="s">
        <v>17</v>
      </c>
      <c r="EU37" s="16" t="s">
        <v>17</v>
      </c>
      <c r="EV37" s="16" t="s">
        <v>17</v>
      </c>
      <c r="EW37" s="16" t="s">
        <v>17</v>
      </c>
      <c r="EX37" s="16" t="s">
        <v>17</v>
      </c>
      <c r="EY37" s="16" t="s">
        <v>17</v>
      </c>
      <c r="EZ37" s="16" t="s">
        <v>17</v>
      </c>
      <c r="FA37" s="16" t="s">
        <v>17</v>
      </c>
      <c r="FB37" s="16" t="s">
        <v>17</v>
      </c>
      <c r="FC37" s="16" t="s">
        <v>17</v>
      </c>
      <c r="FD37" s="16" t="s">
        <v>17</v>
      </c>
      <c r="FE37" s="16" t="s">
        <v>17</v>
      </c>
      <c r="FF37" s="16" t="s">
        <v>17</v>
      </c>
    </row>
    <row r="38" spans="1:162" s="10" customFormat="1" ht="30" hidden="1" customHeight="1" thickBot="1">
      <c r="A38" s="34" t="s">
        <v>1</v>
      </c>
      <c r="B38" s="35" t="s">
        <v>2</v>
      </c>
      <c r="C38" s="34" t="s">
        <v>18</v>
      </c>
      <c r="D38" s="71" t="s">
        <v>19</v>
      </c>
      <c r="E38" s="71" t="s">
        <v>20</v>
      </c>
      <c r="F38" s="72" t="s">
        <v>21</v>
      </c>
      <c r="G38" s="34" t="s">
        <v>18</v>
      </c>
      <c r="H38" s="71" t="s">
        <v>19</v>
      </c>
      <c r="I38" s="71" t="s">
        <v>20</v>
      </c>
      <c r="J38" s="72" t="s">
        <v>21</v>
      </c>
      <c r="K38" s="34" t="s">
        <v>18</v>
      </c>
      <c r="L38" s="71" t="s">
        <v>19</v>
      </c>
      <c r="M38" s="71" t="s">
        <v>20</v>
      </c>
      <c r="N38" s="72" t="s">
        <v>21</v>
      </c>
      <c r="O38" s="34" t="s">
        <v>18</v>
      </c>
      <c r="P38" s="71" t="s">
        <v>19</v>
      </c>
      <c r="Q38" s="71" t="s">
        <v>20</v>
      </c>
      <c r="R38" s="72" t="s">
        <v>21</v>
      </c>
      <c r="S38" s="34" t="s">
        <v>18</v>
      </c>
      <c r="T38" s="71" t="s">
        <v>19</v>
      </c>
      <c r="U38" s="71" t="s">
        <v>20</v>
      </c>
      <c r="V38" s="72" t="s">
        <v>21</v>
      </c>
      <c r="W38" s="34" t="s">
        <v>18</v>
      </c>
      <c r="X38" s="71" t="s">
        <v>19</v>
      </c>
      <c r="Y38" s="71" t="s">
        <v>20</v>
      </c>
      <c r="Z38" s="72" t="s">
        <v>21</v>
      </c>
      <c r="AA38" s="34" t="s">
        <v>18</v>
      </c>
      <c r="AB38" s="71" t="s">
        <v>19</v>
      </c>
      <c r="AC38" s="71" t="s">
        <v>20</v>
      </c>
      <c r="AD38" s="72" t="s">
        <v>21</v>
      </c>
      <c r="AE38" s="73" t="s">
        <v>18</v>
      </c>
      <c r="AF38" s="74" t="s">
        <v>19</v>
      </c>
      <c r="AG38" s="74" t="s">
        <v>20</v>
      </c>
      <c r="AH38" s="75" t="s">
        <v>21</v>
      </c>
      <c r="AI38" s="34" t="s">
        <v>18</v>
      </c>
      <c r="AJ38" s="71" t="s">
        <v>19</v>
      </c>
      <c r="AK38" s="71" t="s">
        <v>20</v>
      </c>
      <c r="AL38" s="72" t="s">
        <v>21</v>
      </c>
      <c r="AM38" s="34" t="s">
        <v>18</v>
      </c>
      <c r="AN38" s="71" t="s">
        <v>19</v>
      </c>
      <c r="AO38" s="71" t="s">
        <v>20</v>
      </c>
      <c r="AP38" s="72" t="s">
        <v>21</v>
      </c>
      <c r="AQ38" s="34" t="s">
        <v>18</v>
      </c>
      <c r="AR38" s="71" t="s">
        <v>19</v>
      </c>
      <c r="AS38" s="71" t="s">
        <v>20</v>
      </c>
      <c r="AT38" s="72" t="s">
        <v>21</v>
      </c>
      <c r="AU38" s="69" t="s">
        <v>18</v>
      </c>
      <c r="AV38" s="76" t="s">
        <v>19</v>
      </c>
      <c r="AW38" s="77" t="s">
        <v>20</v>
      </c>
      <c r="AX38" s="78" t="s">
        <v>21</v>
      </c>
      <c r="AY38" s="70" t="s">
        <v>18</v>
      </c>
      <c r="AZ38" s="77" t="s">
        <v>19</v>
      </c>
      <c r="BA38" s="77" t="s">
        <v>20</v>
      </c>
      <c r="BB38" s="78" t="s">
        <v>21</v>
      </c>
      <c r="BC38" s="70" t="s">
        <v>18</v>
      </c>
      <c r="BD38" s="77" t="s">
        <v>19</v>
      </c>
      <c r="BE38" s="77" t="s">
        <v>20</v>
      </c>
      <c r="BF38" s="78" t="s">
        <v>21</v>
      </c>
      <c r="BG38" s="31"/>
      <c r="BH38" s="21"/>
      <c r="BI38" s="9" t="str">
        <f t="shared" si="28"/>
        <v>US$(M)</v>
      </c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16" t="s">
        <v>17</v>
      </c>
      <c r="EJ38" s="16" t="s">
        <v>17</v>
      </c>
      <c r="EK38" s="16" t="s">
        <v>17</v>
      </c>
      <c r="EL38" s="16" t="s">
        <v>17</v>
      </c>
      <c r="EM38" s="16" t="s">
        <v>17</v>
      </c>
      <c r="EN38" s="16" t="s">
        <v>17</v>
      </c>
      <c r="EO38" s="16" t="s">
        <v>17</v>
      </c>
      <c r="EP38" s="16" t="s">
        <v>17</v>
      </c>
      <c r="EQ38" s="16" t="s">
        <v>17</v>
      </c>
      <c r="ER38" s="16" t="s">
        <v>17</v>
      </c>
      <c r="ES38" s="16" t="s">
        <v>17</v>
      </c>
      <c r="ET38" s="16" t="s">
        <v>17</v>
      </c>
      <c r="EU38" s="16" t="s">
        <v>17</v>
      </c>
      <c r="EV38" s="16" t="s">
        <v>17</v>
      </c>
      <c r="EW38" s="16" t="s">
        <v>17</v>
      </c>
      <c r="EX38" s="16" t="s">
        <v>17</v>
      </c>
      <c r="EY38" s="16" t="s">
        <v>17</v>
      </c>
      <c r="EZ38" s="16" t="s">
        <v>17</v>
      </c>
      <c r="FA38" s="16" t="s">
        <v>17</v>
      </c>
      <c r="FB38" s="16" t="s">
        <v>17</v>
      </c>
      <c r="FC38" s="16" t="s">
        <v>17</v>
      </c>
      <c r="FD38" s="16" t="s">
        <v>17</v>
      </c>
      <c r="FE38" s="16" t="s">
        <v>17</v>
      </c>
      <c r="FF38" s="16" t="s">
        <v>17</v>
      </c>
    </row>
    <row r="39" spans="1:162" s="10" customFormat="1" ht="30" customHeight="1">
      <c r="A39" s="22">
        <v>26</v>
      </c>
      <c r="B39" s="23" t="s">
        <v>53</v>
      </c>
      <c r="C39" s="24">
        <v>13177</v>
      </c>
      <c r="D39" s="25">
        <f>C39/$C$72</f>
        <v>3623.5391172831019</v>
      </c>
      <c r="E39" s="26">
        <v>824</v>
      </c>
      <c r="F39" s="27">
        <f t="shared" ref="F39:F48" si="67">(D39/D$64*100)</f>
        <v>0.14133575968480322</v>
      </c>
      <c r="G39" s="24">
        <v>13184</v>
      </c>
      <c r="H39" s="25">
        <f>G39/$H$72</f>
        <v>3731.3559561882657</v>
      </c>
      <c r="I39" s="26">
        <v>843</v>
      </c>
      <c r="J39" s="27">
        <f t="shared" ref="J39:J48" si="68">(H39/H$64*100)</f>
        <v>0.14511422186516032</v>
      </c>
      <c r="K39" s="24">
        <v>12958</v>
      </c>
      <c r="L39" s="25">
        <f>K39/$L$72</f>
        <v>3675.1942821487323</v>
      </c>
      <c r="M39" s="26">
        <v>831</v>
      </c>
      <c r="N39" s="27">
        <f t="shared" ref="N39:N48" si="69">(L39/L$64*100)</f>
        <v>0.14124255847056258</v>
      </c>
      <c r="O39" s="24">
        <v>13666</v>
      </c>
      <c r="P39" s="25">
        <f>O39/$P$72</f>
        <v>3835.3165693758419</v>
      </c>
      <c r="Q39" s="26">
        <v>886</v>
      </c>
      <c r="R39" s="27">
        <f t="shared" ref="R39:R48" si="70">(P39/P$64*100)</f>
        <v>0.15303684142814358</v>
      </c>
      <c r="S39" s="24">
        <v>13744</v>
      </c>
      <c r="T39" s="25">
        <f>S39/$T$72</f>
        <v>4098.8935611821898</v>
      </c>
      <c r="U39" s="26">
        <v>887</v>
      </c>
      <c r="V39" s="27">
        <f t="shared" ref="V39:V48" si="71">(T39/T$64*100)</f>
        <v>0.16063361544953597</v>
      </c>
      <c r="W39" s="24">
        <v>13325</v>
      </c>
      <c r="X39" s="25">
        <f>W39/$X$72</f>
        <v>4611.0457471105265</v>
      </c>
      <c r="Y39" s="26">
        <v>877</v>
      </c>
      <c r="Z39" s="27">
        <f t="shared" ref="Z39:Z48" si="72">(X39/X$64*100)</f>
        <v>0.16017735129835953</v>
      </c>
      <c r="AA39" s="24">
        <v>15731</v>
      </c>
      <c r="AB39" s="25">
        <f>AA39/$AB$72</f>
        <v>5304.4915025627197</v>
      </c>
      <c r="AC39" s="26">
        <v>968</v>
      </c>
      <c r="AD39" s="27">
        <f t="shared" ref="AD39:AD48" si="73">(AB39/AB$64*100)</f>
        <v>0.19156051814229041</v>
      </c>
      <c r="AE39" s="24">
        <v>15789</v>
      </c>
      <c r="AF39" s="25">
        <f>AE39/$AF$72</f>
        <v>5497.5626740947073</v>
      </c>
      <c r="AG39" s="26">
        <v>956</v>
      </c>
      <c r="AH39" s="27">
        <f t="shared" ref="AH39:AH48" si="74">(AF39/AF$64*100)</f>
        <v>0.19298792177372787</v>
      </c>
      <c r="AI39" s="24">
        <v>16402</v>
      </c>
      <c r="AJ39" s="25">
        <f>AI39/$AJ$72</f>
        <v>5530.9391333670546</v>
      </c>
      <c r="AK39" s="26">
        <v>957</v>
      </c>
      <c r="AL39" s="27">
        <f t="shared" ref="AL39:AL48" si="75">(AJ39/AJ$64*100)</f>
        <v>0.19835456705499691</v>
      </c>
      <c r="AM39" s="24">
        <v>22331</v>
      </c>
      <c r="AN39" s="25">
        <f>AM39/$AN$72</f>
        <v>7527.726276757121</v>
      </c>
      <c r="AO39" s="26">
        <v>930</v>
      </c>
      <c r="AP39" s="27">
        <f t="shared" ref="AP39:AP48" si="76">(AN39/AN$64*100)</f>
        <v>0.26465078386803487</v>
      </c>
      <c r="AQ39" s="24">
        <v>22918</v>
      </c>
      <c r="AR39" s="25">
        <f>AQ39/$AR$72</f>
        <v>7839.5019497844978</v>
      </c>
      <c r="AS39" s="26">
        <v>972</v>
      </c>
      <c r="AT39" s="27">
        <f t="shared" ref="AT39:AT48" si="77">(AR39/AR$64*100)</f>
        <v>0.26875464929199072</v>
      </c>
      <c r="AU39" s="26">
        <v>24852</v>
      </c>
      <c r="AV39" s="25">
        <f t="shared" ref="AV39:AV48" si="78">AU39/$AV$72</f>
        <v>8701.0713535466712</v>
      </c>
      <c r="AW39" s="28">
        <v>885</v>
      </c>
      <c r="AX39" s="29">
        <f t="shared" ref="AX39:AX48" si="79">(AV39/AV$64*100)</f>
        <v>0.28716312839129138</v>
      </c>
      <c r="AY39" s="28">
        <v>24959</v>
      </c>
      <c r="AZ39" s="30">
        <f t="shared" ref="AZ39:AZ48" si="80">AY39/$AZ$72</f>
        <v>8462.3991320268542</v>
      </c>
      <c r="BA39" s="28">
        <v>914</v>
      </c>
      <c r="BB39" s="29">
        <f t="shared" ref="BB39:BB48" si="81">(AZ39/AZ$64*100)</f>
        <v>0.28585009347605567</v>
      </c>
      <c r="BC39" s="28">
        <v>26562</v>
      </c>
      <c r="BD39" s="30">
        <f t="shared" ref="BD39:BD48" si="82">BC39/$BD$72</f>
        <v>9193.5483870967728</v>
      </c>
      <c r="BE39" s="28">
        <v>978</v>
      </c>
      <c r="BF39" s="29">
        <f t="shared" ref="BF39:BF48" si="83">(BD39/BD$64*100)</f>
        <v>0.29471206503096326</v>
      </c>
      <c r="BG39" s="31"/>
      <c r="BH39" s="21"/>
      <c r="BI39" s="9">
        <f t="shared" si="28"/>
        <v>9193.5483870967728</v>
      </c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16"/>
      <c r="EJ39" s="16"/>
      <c r="EK39" s="16"/>
      <c r="EL39" s="16"/>
      <c r="EM39" s="16"/>
      <c r="EN39" s="16"/>
      <c r="EO39" s="16"/>
      <c r="EP39" s="16"/>
      <c r="EQ39" s="16"/>
      <c r="ER39" s="16"/>
      <c r="ES39" s="16"/>
      <c r="ET39" s="16"/>
      <c r="EU39" s="16"/>
      <c r="EV39" s="16"/>
      <c r="EW39" s="16"/>
      <c r="EX39" s="16"/>
      <c r="EY39" s="16"/>
      <c r="EZ39" s="16"/>
      <c r="FA39" s="16"/>
      <c r="FB39" s="16"/>
      <c r="FC39" s="16"/>
      <c r="FD39" s="16"/>
      <c r="FE39" s="16"/>
      <c r="FF39" s="16"/>
    </row>
    <row r="40" spans="1:162" s="10" customFormat="1" ht="30" customHeight="1">
      <c r="A40" s="22">
        <v>27</v>
      </c>
      <c r="B40" s="23" t="s">
        <v>54</v>
      </c>
      <c r="C40" s="24">
        <v>23968</v>
      </c>
      <c r="D40" s="25">
        <f>C40/$C$72</f>
        <v>6590.9528392685279</v>
      </c>
      <c r="E40" s="26">
        <v>2259</v>
      </c>
      <c r="F40" s="27">
        <f t="shared" si="67"/>
        <v>0.25707941778290694</v>
      </c>
      <c r="G40" s="24">
        <v>22972</v>
      </c>
      <c r="H40" s="25">
        <f>G40/$H$72</f>
        <v>6501.5707695355613</v>
      </c>
      <c r="I40" s="26">
        <v>2259</v>
      </c>
      <c r="J40" s="27">
        <f t="shared" si="68"/>
        <v>0.25284920393556298</v>
      </c>
      <c r="K40" s="24">
        <v>22870</v>
      </c>
      <c r="L40" s="25">
        <f>K40/$L$72</f>
        <v>6486.4711554824444</v>
      </c>
      <c r="M40" s="26">
        <v>2236</v>
      </c>
      <c r="N40" s="27">
        <f t="shared" si="69"/>
        <v>0.24928363267647524</v>
      </c>
      <c r="O40" s="24">
        <v>21989</v>
      </c>
      <c r="P40" s="25">
        <f>O40/$P$72</f>
        <v>6171.138302649304</v>
      </c>
      <c r="Q40" s="26">
        <v>2243</v>
      </c>
      <c r="R40" s="27">
        <f t="shared" si="70"/>
        <v>0.24624082439363748</v>
      </c>
      <c r="S40" s="24">
        <v>21671</v>
      </c>
      <c r="T40" s="25">
        <f>S40/$T$72</f>
        <v>6462.9745608541352</v>
      </c>
      <c r="U40" s="26">
        <v>2205</v>
      </c>
      <c r="V40" s="27">
        <f t="shared" si="71"/>
        <v>0.25328078291668321</v>
      </c>
      <c r="W40" s="24">
        <v>20918</v>
      </c>
      <c r="X40" s="25">
        <f>W40/$X$72</f>
        <v>7238.5632223683297</v>
      </c>
      <c r="Y40" s="26">
        <v>2155</v>
      </c>
      <c r="Z40" s="27">
        <f t="shared" si="72"/>
        <v>0.25145139470612266</v>
      </c>
      <c r="AA40" s="24">
        <v>20662</v>
      </c>
      <c r="AB40" s="25">
        <f>AA40/$AB$72</f>
        <v>6967.2241704882663</v>
      </c>
      <c r="AC40" s="26">
        <v>2089</v>
      </c>
      <c r="AD40" s="27">
        <f t="shared" si="73"/>
        <v>0.25160660007984265</v>
      </c>
      <c r="AE40" s="45">
        <v>20662</v>
      </c>
      <c r="AF40" s="46">
        <f>AE40/$AF$72</f>
        <v>7194.289693593315</v>
      </c>
      <c r="AG40" s="47">
        <v>2089</v>
      </c>
      <c r="AH40" s="48">
        <f t="shared" si="74"/>
        <v>0.25255028435548582</v>
      </c>
      <c r="AI40" s="24">
        <v>19509</v>
      </c>
      <c r="AJ40" s="25">
        <f>AI40/$AJ$72</f>
        <v>6578.6545270612041</v>
      </c>
      <c r="AK40" s="26">
        <v>1960</v>
      </c>
      <c r="AL40" s="27">
        <f t="shared" si="75"/>
        <v>0.23592849949249695</v>
      </c>
      <c r="AM40" s="24">
        <v>19175</v>
      </c>
      <c r="AN40" s="25">
        <f>AM40/$AN$72</f>
        <v>6463.8462834990733</v>
      </c>
      <c r="AO40" s="26">
        <v>1928</v>
      </c>
      <c r="AP40" s="27">
        <f t="shared" si="76"/>
        <v>0.22724816536069001</v>
      </c>
      <c r="AQ40" s="24">
        <v>18671</v>
      </c>
      <c r="AR40" s="25">
        <f>AQ40/$AR$72</f>
        <v>6386.7414654169806</v>
      </c>
      <c r="AS40" s="26">
        <v>1885</v>
      </c>
      <c r="AT40" s="27">
        <f t="shared" si="77"/>
        <v>0.21895095806487297</v>
      </c>
      <c r="AU40" s="26">
        <v>19043</v>
      </c>
      <c r="AV40" s="25">
        <f t="shared" si="78"/>
        <v>6667.2501925635461</v>
      </c>
      <c r="AW40" s="28">
        <v>1845</v>
      </c>
      <c r="AX40" s="29">
        <f t="shared" si="79"/>
        <v>0.22004053814402713</v>
      </c>
      <c r="AY40" s="28">
        <v>19051</v>
      </c>
      <c r="AZ40" s="30">
        <f t="shared" si="80"/>
        <v>6459.2798535295315</v>
      </c>
      <c r="BA40" s="28">
        <v>1716</v>
      </c>
      <c r="BB40" s="29">
        <f t="shared" si="81"/>
        <v>0.2181870319649159</v>
      </c>
      <c r="BC40" s="28">
        <v>17927</v>
      </c>
      <c r="BD40" s="30">
        <f t="shared" si="82"/>
        <v>6204.8317873459773</v>
      </c>
      <c r="BE40" s="28">
        <v>1781</v>
      </c>
      <c r="BF40" s="29">
        <f t="shared" si="83"/>
        <v>0.19890457005534518</v>
      </c>
      <c r="BG40" s="31"/>
      <c r="BH40" s="21"/>
      <c r="BI40" s="9">
        <f t="shared" si="28"/>
        <v>6204.8317873459773</v>
      </c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9"/>
      <c r="EF40" s="9"/>
      <c r="EG40" s="9"/>
      <c r="EH40" s="9"/>
      <c r="EI40" s="16"/>
      <c r="EJ40" s="16"/>
      <c r="EK40" s="16"/>
      <c r="EL40" s="16"/>
      <c r="EM40" s="16"/>
      <c r="EN40" s="16"/>
      <c r="EO40" s="16"/>
      <c r="EP40" s="16"/>
      <c r="EQ40" s="16"/>
      <c r="ER40" s="16"/>
      <c r="ES40" s="16"/>
      <c r="ET40" s="16"/>
      <c r="EU40" s="16"/>
      <c r="EV40" s="16"/>
      <c r="EW40" s="16"/>
      <c r="EX40" s="16"/>
      <c r="EY40" s="16"/>
      <c r="EZ40" s="16"/>
      <c r="FA40" s="16"/>
      <c r="FB40" s="16"/>
      <c r="FC40" s="16"/>
      <c r="FD40" s="16"/>
      <c r="FE40" s="16"/>
      <c r="FF40" s="16"/>
    </row>
    <row r="41" spans="1:162" s="10" customFormat="1" ht="30" customHeight="1">
      <c r="A41" s="22">
        <v>28</v>
      </c>
      <c r="B41" s="33" t="s">
        <v>55</v>
      </c>
      <c r="C41" s="24">
        <v>23793</v>
      </c>
      <c r="D41" s="25">
        <f t="shared" si="36"/>
        <v>6542.8296438883544</v>
      </c>
      <c r="E41" s="24">
        <v>82</v>
      </c>
      <c r="F41" s="27">
        <f t="shared" si="67"/>
        <v>0.25520237764138448</v>
      </c>
      <c r="G41" s="24">
        <v>23100</v>
      </c>
      <c r="H41" s="25">
        <f t="shared" si="38"/>
        <v>6537.7975263917579</v>
      </c>
      <c r="I41" s="24">
        <v>80</v>
      </c>
      <c r="J41" s="27">
        <f t="shared" si="68"/>
        <v>0.25425807987600141</v>
      </c>
      <c r="K41" s="24">
        <v>23575</v>
      </c>
      <c r="L41" s="25">
        <f t="shared" si="40"/>
        <v>6686.425775710477</v>
      </c>
      <c r="M41" s="24">
        <v>77</v>
      </c>
      <c r="N41" s="27">
        <f t="shared" si="69"/>
        <v>0.25696815217961971</v>
      </c>
      <c r="O41" s="24">
        <v>19716</v>
      </c>
      <c r="P41" s="25">
        <f t="shared" si="42"/>
        <v>5533.2285585990121</v>
      </c>
      <c r="Q41" s="24">
        <v>66</v>
      </c>
      <c r="R41" s="27">
        <f t="shared" si="70"/>
        <v>0.22078694318727346</v>
      </c>
      <c r="S41" s="24">
        <v>23100</v>
      </c>
      <c r="T41" s="25">
        <f t="shared" si="44"/>
        <v>6889.1473561778657</v>
      </c>
      <c r="U41" s="24">
        <v>80</v>
      </c>
      <c r="V41" s="27">
        <f t="shared" si="71"/>
        <v>0.26998228440659788</v>
      </c>
      <c r="W41" s="24">
        <v>17805</v>
      </c>
      <c r="X41" s="25">
        <f t="shared" si="46"/>
        <v>6161.326043324797</v>
      </c>
      <c r="Y41" s="24">
        <v>58</v>
      </c>
      <c r="Z41" s="27">
        <f t="shared" si="72"/>
        <v>0.21403059961480611</v>
      </c>
      <c r="AA41" s="24">
        <v>18150</v>
      </c>
      <c r="AB41" s="25">
        <f t="shared" si="48"/>
        <v>6120.1780415430276</v>
      </c>
      <c r="AC41" s="24">
        <v>52</v>
      </c>
      <c r="AD41" s="27">
        <f t="shared" si="73"/>
        <v>0.22101731639962946</v>
      </c>
      <c r="AE41" s="24">
        <v>18228</v>
      </c>
      <c r="AF41" s="25">
        <f t="shared" si="50"/>
        <v>6346.7966573816157</v>
      </c>
      <c r="AG41" s="24">
        <v>50</v>
      </c>
      <c r="AH41" s="27">
        <f t="shared" si="74"/>
        <v>0.22279966040227445</v>
      </c>
      <c r="AI41" s="24">
        <v>18426</v>
      </c>
      <c r="AJ41" s="25">
        <f t="shared" si="52"/>
        <v>6213.4547293879614</v>
      </c>
      <c r="AK41" s="24">
        <v>49</v>
      </c>
      <c r="AL41" s="27">
        <f t="shared" si="75"/>
        <v>0.22283143839503552</v>
      </c>
      <c r="AM41" s="24">
        <v>18264</v>
      </c>
      <c r="AN41" s="25">
        <f t="shared" si="54"/>
        <v>6156.7503792347889</v>
      </c>
      <c r="AO41" s="24">
        <v>44</v>
      </c>
      <c r="AP41" s="27">
        <f t="shared" si="76"/>
        <v>0.21645165539231512</v>
      </c>
      <c r="AQ41" s="24">
        <v>18125</v>
      </c>
      <c r="AR41" s="25">
        <f t="shared" si="56"/>
        <v>6199.9726346035441</v>
      </c>
      <c r="AS41" s="24">
        <v>43</v>
      </c>
      <c r="AT41" s="27">
        <f t="shared" si="77"/>
        <v>0.21254812891252864</v>
      </c>
      <c r="AU41" s="47">
        <v>18125</v>
      </c>
      <c r="AV41" s="46">
        <f t="shared" si="78"/>
        <v>6345.8441285624258</v>
      </c>
      <c r="AW41" s="42">
        <v>43</v>
      </c>
      <c r="AX41" s="44">
        <f t="shared" si="79"/>
        <v>0.20943311210736182</v>
      </c>
      <c r="AY41" s="42">
        <v>18125</v>
      </c>
      <c r="AZ41" s="43">
        <f t="shared" si="80"/>
        <v>6145.3176917339124</v>
      </c>
      <c r="BA41" s="42">
        <v>43</v>
      </c>
      <c r="BB41" s="44">
        <f t="shared" si="81"/>
        <v>0.2075817518431631</v>
      </c>
      <c r="BC41" s="42">
        <v>18125</v>
      </c>
      <c r="BD41" s="43">
        <f t="shared" si="82"/>
        <v>6273.3628686141492</v>
      </c>
      <c r="BE41" s="42">
        <v>43</v>
      </c>
      <c r="BF41" s="44">
        <f t="shared" si="83"/>
        <v>0.20110142981274789</v>
      </c>
      <c r="BG41" s="31" t="s">
        <v>34</v>
      </c>
      <c r="BH41" s="21"/>
      <c r="BI41" s="9">
        <f t="shared" si="28"/>
        <v>6273.3628686141492</v>
      </c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  <c r="DT41" s="9"/>
      <c r="DU41" s="9"/>
      <c r="DV41" s="9"/>
      <c r="DW41" s="9"/>
      <c r="DX41" s="9"/>
      <c r="DY41" s="9"/>
      <c r="DZ41" s="9"/>
      <c r="EA41" s="9"/>
      <c r="EB41" s="9"/>
      <c r="EC41" s="9"/>
      <c r="ED41" s="9"/>
      <c r="EE41" s="9"/>
      <c r="EF41" s="9"/>
      <c r="EG41" s="9"/>
      <c r="EH41" s="9"/>
      <c r="EI41" s="16"/>
      <c r="EJ41" s="16"/>
      <c r="EK41" s="16"/>
      <c r="EL41" s="16"/>
      <c r="EM41" s="16"/>
      <c r="EN41" s="16"/>
      <c r="EO41" s="16"/>
      <c r="EP41" s="16"/>
      <c r="EQ41" s="16"/>
      <c r="ER41" s="16"/>
      <c r="ES41" s="16"/>
      <c r="ET41" s="16"/>
      <c r="EU41" s="16"/>
      <c r="EV41" s="16"/>
      <c r="EW41" s="16"/>
      <c r="EX41" s="16"/>
      <c r="EY41" s="16"/>
      <c r="EZ41" s="16"/>
      <c r="FA41" s="16"/>
      <c r="FB41" s="16"/>
      <c r="FC41" s="16"/>
      <c r="FD41" s="16"/>
      <c r="FE41" s="16"/>
      <c r="FF41" s="16"/>
    </row>
    <row r="42" spans="1:162" s="10" customFormat="1" ht="30" customHeight="1">
      <c r="A42" s="22">
        <v>29</v>
      </c>
      <c r="B42" s="33" t="s">
        <v>56</v>
      </c>
      <c r="C42" s="45">
        <v>35542</v>
      </c>
      <c r="D42" s="46">
        <f t="shared" si="36"/>
        <v>9773.6834868692422</v>
      </c>
      <c r="E42" s="47">
        <v>1198</v>
      </c>
      <c r="F42" s="48">
        <f t="shared" si="67"/>
        <v>0.381221489771365</v>
      </c>
      <c r="G42" s="24">
        <v>23556</v>
      </c>
      <c r="H42" s="25">
        <f t="shared" si="38"/>
        <v>6666.8553476919587</v>
      </c>
      <c r="I42" s="26">
        <v>935</v>
      </c>
      <c r="J42" s="27">
        <f t="shared" si="68"/>
        <v>0.25927720041381341</v>
      </c>
      <c r="K42" s="45">
        <v>23556</v>
      </c>
      <c r="L42" s="46">
        <f t="shared" si="40"/>
        <v>6681.0369277894379</v>
      </c>
      <c r="M42" s="47">
        <v>935</v>
      </c>
      <c r="N42" s="48">
        <f t="shared" si="69"/>
        <v>0.25676105165400309</v>
      </c>
      <c r="O42" s="45">
        <v>23556</v>
      </c>
      <c r="P42" s="46">
        <f t="shared" si="42"/>
        <v>6610.9115401885947</v>
      </c>
      <c r="Q42" s="47">
        <v>935</v>
      </c>
      <c r="R42" s="48">
        <f t="shared" si="70"/>
        <v>0.26378866066744844</v>
      </c>
      <c r="S42" s="45">
        <v>23556</v>
      </c>
      <c r="T42" s="46">
        <f t="shared" si="44"/>
        <v>7025.14091437774</v>
      </c>
      <c r="U42" s="47">
        <v>935</v>
      </c>
      <c r="V42" s="48">
        <f t="shared" si="71"/>
        <v>0.27531180482605278</v>
      </c>
      <c r="W42" s="24">
        <v>17725</v>
      </c>
      <c r="X42" s="25">
        <f t="shared" si="46"/>
        <v>6133.642466606685</v>
      </c>
      <c r="Y42" s="26">
        <v>578</v>
      </c>
      <c r="Z42" s="27">
        <f t="shared" si="72"/>
        <v>0.21306893446629813</v>
      </c>
      <c r="AA42" s="45">
        <v>17725</v>
      </c>
      <c r="AB42" s="46">
        <f t="shared" si="48"/>
        <v>5976.868087402212</v>
      </c>
      <c r="AC42" s="47">
        <v>578</v>
      </c>
      <c r="AD42" s="48">
        <f t="shared" si="73"/>
        <v>0.21584197978972078</v>
      </c>
      <c r="AE42" s="45">
        <v>17725</v>
      </c>
      <c r="AF42" s="46">
        <f t="shared" si="50"/>
        <v>6171.6573816155988</v>
      </c>
      <c r="AG42" s="47">
        <v>578</v>
      </c>
      <c r="AH42" s="48">
        <f t="shared" si="74"/>
        <v>0.2166515240635459</v>
      </c>
      <c r="AI42" s="45">
        <v>17725</v>
      </c>
      <c r="AJ42" s="46">
        <f t="shared" si="52"/>
        <v>5977.0696341257799</v>
      </c>
      <c r="AK42" s="47">
        <v>578</v>
      </c>
      <c r="AL42" s="48">
        <f t="shared" si="75"/>
        <v>0.21435402396353004</v>
      </c>
      <c r="AM42" s="45">
        <v>17725</v>
      </c>
      <c r="AN42" s="46">
        <f t="shared" si="54"/>
        <v>5975.0547783583352</v>
      </c>
      <c r="AO42" s="47">
        <v>578</v>
      </c>
      <c r="AP42" s="48">
        <f t="shared" si="76"/>
        <v>0.2100638190883041</v>
      </c>
      <c r="AQ42" s="45">
        <v>17725</v>
      </c>
      <c r="AR42" s="46">
        <f t="shared" si="56"/>
        <v>6063.1456523226379</v>
      </c>
      <c r="AS42" s="47">
        <v>578</v>
      </c>
      <c r="AT42" s="48">
        <f t="shared" si="77"/>
        <v>0.20785741158480386</v>
      </c>
      <c r="AU42" s="47">
        <v>17725</v>
      </c>
      <c r="AV42" s="46">
        <f t="shared" si="78"/>
        <v>6205.7979133113931</v>
      </c>
      <c r="AW42" s="42">
        <v>578</v>
      </c>
      <c r="AX42" s="44">
        <f t="shared" si="79"/>
        <v>0.20481113997809591</v>
      </c>
      <c r="AY42" s="42">
        <v>17725</v>
      </c>
      <c r="AZ42" s="43">
        <f t="shared" si="80"/>
        <v>6009.6968875025432</v>
      </c>
      <c r="BA42" s="42">
        <v>578</v>
      </c>
      <c r="BB42" s="44">
        <f t="shared" si="81"/>
        <v>0.20300063731972778</v>
      </c>
      <c r="BC42" s="42">
        <v>17725</v>
      </c>
      <c r="BD42" s="43">
        <f t="shared" si="82"/>
        <v>6134.9162397895607</v>
      </c>
      <c r="BE42" s="42">
        <v>578</v>
      </c>
      <c r="BF42" s="44">
        <f t="shared" si="83"/>
        <v>0.19666332929274244</v>
      </c>
      <c r="BG42" s="31" t="s">
        <v>34</v>
      </c>
      <c r="BH42" s="21"/>
      <c r="BI42" s="9">
        <f t="shared" si="28"/>
        <v>6134.9162397895607</v>
      </c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9"/>
      <c r="DG42" s="9"/>
      <c r="DH42" s="9"/>
      <c r="DI42" s="9"/>
      <c r="DJ42" s="9"/>
      <c r="DK42" s="9"/>
      <c r="DL42" s="9"/>
      <c r="DM42" s="9"/>
      <c r="DN42" s="9"/>
      <c r="DO42" s="9"/>
      <c r="DP42" s="9"/>
      <c r="DQ42" s="9"/>
      <c r="DR42" s="9"/>
      <c r="DS42" s="9"/>
      <c r="DT42" s="9"/>
      <c r="DU42" s="9"/>
      <c r="DV42" s="9"/>
      <c r="DW42" s="9"/>
      <c r="DX42" s="9"/>
      <c r="DY42" s="9"/>
      <c r="DZ42" s="9"/>
      <c r="EA42" s="9"/>
      <c r="EB42" s="9"/>
      <c r="EC42" s="9"/>
      <c r="ED42" s="9"/>
      <c r="EE42" s="9"/>
      <c r="EF42" s="9"/>
      <c r="EG42" s="9"/>
      <c r="EH42" s="9"/>
      <c r="EI42" s="16"/>
      <c r="EJ42" s="16"/>
      <c r="EK42" s="16"/>
      <c r="EL42" s="16"/>
      <c r="EM42" s="16"/>
      <c r="EN42" s="16"/>
      <c r="EO42" s="16"/>
      <c r="EP42" s="16"/>
      <c r="EQ42" s="16"/>
      <c r="ER42" s="16"/>
      <c r="ES42" s="16"/>
      <c r="ET42" s="16"/>
      <c r="EU42" s="16"/>
      <c r="EV42" s="16"/>
      <c r="EW42" s="16"/>
      <c r="EX42" s="16"/>
      <c r="EY42" s="16"/>
      <c r="EZ42" s="16"/>
      <c r="FA42" s="16"/>
      <c r="FB42" s="16"/>
      <c r="FC42" s="16"/>
      <c r="FD42" s="16"/>
      <c r="FE42" s="16"/>
      <c r="FF42" s="16"/>
    </row>
    <row r="43" spans="1:162" s="10" customFormat="1" ht="30" customHeight="1">
      <c r="A43" s="22">
        <v>30</v>
      </c>
      <c r="B43" s="23" t="s">
        <v>57</v>
      </c>
      <c r="C43" s="24">
        <v>32264</v>
      </c>
      <c r="D43" s="25">
        <f>C43/$C$72</f>
        <v>8872.2672899766258</v>
      </c>
      <c r="E43" s="26">
        <v>1271</v>
      </c>
      <c r="F43" s="27">
        <f t="shared" si="67"/>
        <v>0.34606184643473414</v>
      </c>
      <c r="G43" s="24">
        <v>29643</v>
      </c>
      <c r="H43" s="25">
        <f>G43/$H$72</f>
        <v>8389.6074491268791</v>
      </c>
      <c r="I43" s="26">
        <v>1228</v>
      </c>
      <c r="J43" s="27">
        <f t="shared" si="68"/>
        <v>0.32627585548763255</v>
      </c>
      <c r="K43" s="24">
        <v>28120</v>
      </c>
      <c r="L43" s="25">
        <f>K43/$L$72</f>
        <v>7975.4949231380115</v>
      </c>
      <c r="M43" s="26">
        <v>1160</v>
      </c>
      <c r="N43" s="27">
        <f t="shared" si="69"/>
        <v>0.30650877791265779</v>
      </c>
      <c r="O43" s="24">
        <v>26289</v>
      </c>
      <c r="P43" s="25">
        <f>O43/$P$72</f>
        <v>7377.9187247418049</v>
      </c>
      <c r="Q43" s="26">
        <v>1082</v>
      </c>
      <c r="R43" s="27">
        <f t="shared" si="70"/>
        <v>0.29439378928029175</v>
      </c>
      <c r="S43" s="24">
        <v>24732</v>
      </c>
      <c r="T43" s="25">
        <f t="shared" si="44"/>
        <v>7375.8611434195227</v>
      </c>
      <c r="U43" s="26">
        <v>1012</v>
      </c>
      <c r="V43" s="27">
        <f t="shared" si="71"/>
        <v>0.28905635748675235</v>
      </c>
      <c r="W43" s="24">
        <v>23231</v>
      </c>
      <c r="X43" s="25">
        <f>W43/$X$72</f>
        <v>8038.9646342307424</v>
      </c>
      <c r="Y43" s="26">
        <v>911</v>
      </c>
      <c r="Z43" s="27">
        <f t="shared" si="72"/>
        <v>0.2792555383123595</v>
      </c>
      <c r="AA43" s="24">
        <v>21948</v>
      </c>
      <c r="AB43" s="25">
        <f>AA43/$AB$72</f>
        <v>7400.8632317237661</v>
      </c>
      <c r="AC43" s="26">
        <v>850</v>
      </c>
      <c r="AD43" s="27">
        <f t="shared" si="73"/>
        <v>0.26726655979829572</v>
      </c>
      <c r="AE43" s="24">
        <v>21156</v>
      </c>
      <c r="AF43" s="25">
        <f>AE43/$AF$72</f>
        <v>7366.2952646239555</v>
      </c>
      <c r="AG43" s="26">
        <v>804</v>
      </c>
      <c r="AH43" s="27">
        <f t="shared" si="74"/>
        <v>0.25858841427861085</v>
      </c>
      <c r="AI43" s="24">
        <v>19998</v>
      </c>
      <c r="AJ43" s="25">
        <f>AI43/$AJ$72</f>
        <v>6743.5508345978751</v>
      </c>
      <c r="AK43" s="26">
        <v>763</v>
      </c>
      <c r="AL43" s="27">
        <f t="shared" si="75"/>
        <v>0.24184213095755566</v>
      </c>
      <c r="AM43" s="24">
        <v>18725</v>
      </c>
      <c r="AN43" s="25">
        <f>AM43/$AN$72</f>
        <v>6312.1523681105682</v>
      </c>
      <c r="AO43" s="26">
        <v>732</v>
      </c>
      <c r="AP43" s="27">
        <f t="shared" si="76"/>
        <v>0.22191509237960472</v>
      </c>
      <c r="AQ43" s="24">
        <v>17621</v>
      </c>
      <c r="AR43" s="25">
        <f>AQ43/$AR$72</f>
        <v>6027.5706369296022</v>
      </c>
      <c r="AS43" s="26">
        <v>686</v>
      </c>
      <c r="AT43" s="27">
        <f t="shared" si="77"/>
        <v>0.20663782507959541</v>
      </c>
      <c r="AU43" s="26">
        <v>18455</v>
      </c>
      <c r="AV43" s="25">
        <f t="shared" si="78"/>
        <v>6461.3822561445277</v>
      </c>
      <c r="AW43" s="28">
        <v>645</v>
      </c>
      <c r="AX43" s="29">
        <f t="shared" si="79"/>
        <v>0.2132462391140062</v>
      </c>
      <c r="AY43" s="28">
        <v>17584</v>
      </c>
      <c r="AZ43" s="30">
        <f t="shared" si="80"/>
        <v>5961.8905540109854</v>
      </c>
      <c r="BA43" s="28">
        <v>620</v>
      </c>
      <c r="BB43" s="29">
        <f t="shared" si="81"/>
        <v>0.20138579445021682</v>
      </c>
      <c r="BC43" s="42">
        <v>17584</v>
      </c>
      <c r="BD43" s="43">
        <f t="shared" si="82"/>
        <v>6086.1138031288938</v>
      </c>
      <c r="BE43" s="42">
        <v>620</v>
      </c>
      <c r="BF43" s="44">
        <f t="shared" si="83"/>
        <v>0.19509889885944051</v>
      </c>
      <c r="BG43" s="31" t="s">
        <v>34</v>
      </c>
      <c r="BH43" s="21"/>
      <c r="BI43" s="9">
        <f t="shared" si="28"/>
        <v>6086.1138031288938</v>
      </c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9"/>
      <c r="DG43" s="9"/>
      <c r="DH43" s="9"/>
      <c r="DI43" s="9"/>
      <c r="DJ43" s="9"/>
      <c r="DK43" s="9"/>
      <c r="DL43" s="9"/>
      <c r="DM43" s="9"/>
      <c r="DN43" s="9"/>
      <c r="DO43" s="9"/>
      <c r="DP43" s="9"/>
      <c r="DQ43" s="9"/>
      <c r="DR43" s="9"/>
      <c r="DS43" s="9"/>
      <c r="DT43" s="9"/>
      <c r="DU43" s="9"/>
      <c r="DV43" s="9"/>
      <c r="DW43" s="9"/>
      <c r="DX43" s="9"/>
      <c r="DY43" s="9"/>
      <c r="DZ43" s="9"/>
      <c r="EA43" s="9"/>
      <c r="EB43" s="9"/>
      <c r="EC43" s="9"/>
      <c r="ED43" s="9"/>
      <c r="EE43" s="9"/>
      <c r="EF43" s="9"/>
      <c r="EG43" s="9"/>
      <c r="EH43" s="9"/>
      <c r="EI43" s="16"/>
      <c r="EJ43" s="16"/>
      <c r="EK43" s="16"/>
      <c r="EL43" s="16"/>
      <c r="EM43" s="16"/>
      <c r="EN43" s="16"/>
      <c r="EO43" s="16"/>
      <c r="EP43" s="16"/>
      <c r="EQ43" s="16"/>
      <c r="ER43" s="16"/>
      <c r="ES43" s="16"/>
      <c r="ET43" s="16"/>
      <c r="EU43" s="16"/>
      <c r="EV43" s="16"/>
      <c r="EW43" s="16"/>
      <c r="EX43" s="16"/>
      <c r="EY43" s="16"/>
      <c r="EZ43" s="16"/>
      <c r="FA43" s="16"/>
      <c r="FB43" s="16"/>
      <c r="FC43" s="16"/>
      <c r="FD43" s="16"/>
      <c r="FE43" s="16"/>
      <c r="FF43" s="16"/>
    </row>
    <row r="44" spans="1:162" s="10" customFormat="1" ht="30" customHeight="1">
      <c r="A44" s="22">
        <v>31</v>
      </c>
      <c r="B44" s="33" t="s">
        <v>58</v>
      </c>
      <c r="C44" s="47">
        <v>16030</v>
      </c>
      <c r="D44" s="46">
        <f t="shared" ref="D44:D54" si="84">C44/$C$72</f>
        <v>4408.0846968238693</v>
      </c>
      <c r="E44" s="47">
        <v>103</v>
      </c>
      <c r="F44" s="48">
        <f t="shared" si="67"/>
        <v>0.17193687696345117</v>
      </c>
      <c r="G44" s="47">
        <v>16030</v>
      </c>
      <c r="H44" s="46">
        <f t="shared" ref="H44:H54" si="85">G44/$H$72</f>
        <v>4536.8352531627652</v>
      </c>
      <c r="I44" s="47">
        <v>103</v>
      </c>
      <c r="J44" s="48">
        <f t="shared" si="68"/>
        <v>0.17643969785334646</v>
      </c>
      <c r="K44" s="47">
        <v>16030</v>
      </c>
      <c r="L44" s="46">
        <f t="shared" ref="L44:L54" si="86">K44/$L$72</f>
        <v>4546.4859039083331</v>
      </c>
      <c r="M44" s="47">
        <v>103</v>
      </c>
      <c r="N44" s="48">
        <f t="shared" si="69"/>
        <v>0.17472744345447738</v>
      </c>
      <c r="O44" s="47">
        <v>16030</v>
      </c>
      <c r="P44" s="46">
        <f t="shared" ref="P44:P54" si="87">O44/$P$72</f>
        <v>4498.7651549169286</v>
      </c>
      <c r="Q44" s="47">
        <v>103</v>
      </c>
      <c r="R44" s="48">
        <f t="shared" si="70"/>
        <v>0.17950977375187632</v>
      </c>
      <c r="S44" s="47">
        <v>16030</v>
      </c>
      <c r="T44" s="46">
        <f t="shared" ref="T44:T54" si="88">S44/$T$72</f>
        <v>4780.6507411052462</v>
      </c>
      <c r="U44" s="47">
        <v>103</v>
      </c>
      <c r="V44" s="48">
        <f t="shared" si="71"/>
        <v>0.18735134281548763</v>
      </c>
      <c r="W44" s="47">
        <v>16030</v>
      </c>
      <c r="X44" s="46">
        <f t="shared" ref="X44:X54" si="89">W44/$X$72</f>
        <v>5547.0966848916878</v>
      </c>
      <c r="Y44" s="47">
        <v>103</v>
      </c>
      <c r="Z44" s="48">
        <f t="shared" si="72"/>
        <v>0.19269365413228542</v>
      </c>
      <c r="AA44" s="47">
        <v>16030</v>
      </c>
      <c r="AB44" s="46">
        <f t="shared" ref="AB44:AB54" si="90">AA44/$AB$72</f>
        <v>5405.3142702994337</v>
      </c>
      <c r="AC44" s="47">
        <v>103</v>
      </c>
      <c r="AD44" s="48">
        <f t="shared" si="73"/>
        <v>0.19520151966314381</v>
      </c>
      <c r="AE44" s="47">
        <v>16030</v>
      </c>
      <c r="AF44" s="46">
        <f t="shared" ref="AF44:AF54" si="91">AE44/$AF$72</f>
        <v>5581.4763231197776</v>
      </c>
      <c r="AG44" s="47">
        <v>103</v>
      </c>
      <c r="AH44" s="48">
        <f t="shared" si="74"/>
        <v>0.19593364912488809</v>
      </c>
      <c r="AI44" s="47">
        <v>16030</v>
      </c>
      <c r="AJ44" s="46">
        <f t="shared" ref="AJ44:AJ54" si="92">AI44/$AJ$72</f>
        <v>5405.4965435845561</v>
      </c>
      <c r="AK44" s="47">
        <v>103</v>
      </c>
      <c r="AL44" s="48">
        <f t="shared" si="75"/>
        <v>0.19385585354783566</v>
      </c>
      <c r="AM44" s="47">
        <v>16030</v>
      </c>
      <c r="AN44" s="46">
        <f t="shared" ref="AN44:AN54" si="93">AM44/$AN$72</f>
        <v>5403.6743637282998</v>
      </c>
      <c r="AO44" s="47">
        <v>103</v>
      </c>
      <c r="AP44" s="48">
        <f t="shared" si="76"/>
        <v>0.18997591085954946</v>
      </c>
      <c r="AQ44" s="47">
        <v>16030</v>
      </c>
      <c r="AR44" s="46">
        <f t="shared" ref="AR44:AR54" si="94">AQ44/$AR$72</f>
        <v>5483.3413149072994</v>
      </c>
      <c r="AS44" s="47">
        <v>103</v>
      </c>
      <c r="AT44" s="48">
        <f t="shared" si="77"/>
        <v>0.18798049690857013</v>
      </c>
      <c r="AU44" s="47">
        <v>16030</v>
      </c>
      <c r="AV44" s="46">
        <f t="shared" si="78"/>
        <v>5612.3520761851414</v>
      </c>
      <c r="AW44" s="42">
        <v>103</v>
      </c>
      <c r="AX44" s="44">
        <f t="shared" si="79"/>
        <v>0.18522553308033157</v>
      </c>
      <c r="AY44" s="42">
        <v>16030</v>
      </c>
      <c r="AZ44" s="43">
        <f t="shared" si="80"/>
        <v>5435.0037295721168</v>
      </c>
      <c r="BA44" s="42">
        <v>103</v>
      </c>
      <c r="BB44" s="44">
        <f t="shared" si="81"/>
        <v>0.18358816452667062</v>
      </c>
      <c r="BC44" s="42">
        <v>16030</v>
      </c>
      <c r="BD44" s="43">
        <f t="shared" si="82"/>
        <v>5548.2486501453686</v>
      </c>
      <c r="BE44" s="42">
        <v>103</v>
      </c>
      <c r="BF44" s="44">
        <f t="shared" si="83"/>
        <v>0.17785687833921926</v>
      </c>
      <c r="BG44" s="31" t="s">
        <v>34</v>
      </c>
      <c r="BH44" s="21"/>
      <c r="BI44" s="9">
        <f t="shared" si="28"/>
        <v>5548.2486501453686</v>
      </c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  <c r="DD44" s="9"/>
      <c r="DE44" s="9"/>
      <c r="DF44" s="9"/>
      <c r="DG44" s="9"/>
      <c r="DH44" s="9"/>
      <c r="DI44" s="9"/>
      <c r="DJ44" s="9"/>
      <c r="DK44" s="9"/>
      <c r="DL44" s="9"/>
      <c r="DM44" s="9"/>
      <c r="DN44" s="9"/>
      <c r="DO44" s="9"/>
      <c r="DP44" s="9"/>
      <c r="DQ44" s="9"/>
      <c r="DR44" s="9"/>
      <c r="DS44" s="9"/>
      <c r="DT44" s="9"/>
      <c r="DU44" s="9"/>
      <c r="DV44" s="9"/>
      <c r="DW44" s="9"/>
      <c r="DX44" s="9"/>
      <c r="DY44" s="9"/>
      <c r="DZ44" s="9"/>
      <c r="EA44" s="9"/>
      <c r="EB44" s="9"/>
      <c r="EC44" s="9"/>
      <c r="ED44" s="9"/>
      <c r="EE44" s="9"/>
      <c r="EF44" s="9"/>
      <c r="EG44" s="9"/>
    </row>
    <row r="45" spans="1:162" s="10" customFormat="1" ht="30" customHeight="1">
      <c r="A45" s="22">
        <v>32</v>
      </c>
      <c r="B45" s="23" t="s">
        <v>59</v>
      </c>
      <c r="C45" s="45">
        <v>1095</v>
      </c>
      <c r="D45" s="46">
        <f t="shared" si="84"/>
        <v>301.11370823594115</v>
      </c>
      <c r="E45" s="47">
        <v>8</v>
      </c>
      <c r="F45" s="48">
        <f t="shared" si="67"/>
        <v>1.1744908314097257E-2</v>
      </c>
      <c r="G45" s="45">
        <v>1095</v>
      </c>
      <c r="H45" s="46">
        <f t="shared" si="85"/>
        <v>309.9085840432457</v>
      </c>
      <c r="I45" s="47">
        <v>8</v>
      </c>
      <c r="J45" s="48">
        <f t="shared" si="68"/>
        <v>1.2052493396719551E-2</v>
      </c>
      <c r="K45" s="24">
        <v>9690</v>
      </c>
      <c r="L45" s="25">
        <f t="shared" si="86"/>
        <v>2748.3124397299903</v>
      </c>
      <c r="M45" s="26">
        <v>500</v>
      </c>
      <c r="N45" s="27">
        <f t="shared" si="69"/>
        <v>0.10562126806449694</v>
      </c>
      <c r="O45" s="45">
        <v>9690</v>
      </c>
      <c r="P45" s="46">
        <f t="shared" si="87"/>
        <v>2719.4656488549617</v>
      </c>
      <c r="Q45" s="47">
        <v>500</v>
      </c>
      <c r="R45" s="48">
        <f t="shared" si="70"/>
        <v>0.10851214645387908</v>
      </c>
      <c r="S45" s="45">
        <v>9690</v>
      </c>
      <c r="T45" s="46">
        <f t="shared" si="88"/>
        <v>2889.8631117473383</v>
      </c>
      <c r="U45" s="47">
        <v>500</v>
      </c>
      <c r="V45" s="48">
        <f t="shared" si="71"/>
        <v>0.11325230891341702</v>
      </c>
      <c r="W45" s="45">
        <v>9690</v>
      </c>
      <c r="X45" s="46">
        <f t="shared" si="89"/>
        <v>3353.1732299813134</v>
      </c>
      <c r="Y45" s="47">
        <v>500</v>
      </c>
      <c r="Z45" s="48">
        <f t="shared" si="72"/>
        <v>0.11648169111302842</v>
      </c>
      <c r="AA45" s="45">
        <v>9690</v>
      </c>
      <c r="AB45" s="46">
        <f t="shared" si="90"/>
        <v>3267.466954410575</v>
      </c>
      <c r="AC45" s="47">
        <v>500</v>
      </c>
      <c r="AD45" s="48">
        <f t="shared" si="73"/>
        <v>0.11799767470591789</v>
      </c>
      <c r="AE45" s="45">
        <v>9690</v>
      </c>
      <c r="AF45" s="46">
        <f t="shared" si="91"/>
        <v>3373.955431754875</v>
      </c>
      <c r="AG45" s="47">
        <v>500</v>
      </c>
      <c r="AH45" s="48">
        <f t="shared" si="74"/>
        <v>0.11844024079976079</v>
      </c>
      <c r="AI45" s="45">
        <v>9690</v>
      </c>
      <c r="AJ45" s="46">
        <f t="shared" si="92"/>
        <v>3267.5771370763782</v>
      </c>
      <c r="AK45" s="47">
        <v>500</v>
      </c>
      <c r="AL45" s="48">
        <f t="shared" si="75"/>
        <v>0.11718423087202293</v>
      </c>
      <c r="AM45" s="45">
        <v>9690</v>
      </c>
      <c r="AN45" s="46">
        <f t="shared" si="93"/>
        <v>3266.4756446991405</v>
      </c>
      <c r="AO45" s="47">
        <v>500</v>
      </c>
      <c r="AP45" s="48">
        <f t="shared" si="76"/>
        <v>0.11483883819270331</v>
      </c>
      <c r="AQ45" s="45">
        <v>9690</v>
      </c>
      <c r="AR45" s="46">
        <f t="shared" si="94"/>
        <v>3314.6336457549428</v>
      </c>
      <c r="AS45" s="47">
        <v>500</v>
      </c>
      <c r="AT45" s="48">
        <f t="shared" si="77"/>
        <v>0.11363262726413255</v>
      </c>
      <c r="AU45" s="26">
        <v>15970</v>
      </c>
      <c r="AV45" s="25">
        <f t="shared" si="78"/>
        <v>5591.3451438974862</v>
      </c>
      <c r="AW45" s="28">
        <v>870</v>
      </c>
      <c r="AX45" s="29">
        <f t="shared" si="79"/>
        <v>0.1845322372609417</v>
      </c>
      <c r="AY45" s="42">
        <v>15970</v>
      </c>
      <c r="AZ45" s="43">
        <f t="shared" si="80"/>
        <v>5414.6606089374118</v>
      </c>
      <c r="BA45" s="42">
        <v>870</v>
      </c>
      <c r="BB45" s="44">
        <f t="shared" si="81"/>
        <v>0.18290099734815532</v>
      </c>
      <c r="BC45" s="42">
        <v>15970</v>
      </c>
      <c r="BD45" s="43">
        <f t="shared" si="82"/>
        <v>5527.4816558216808</v>
      </c>
      <c r="BE45" s="42">
        <v>870</v>
      </c>
      <c r="BF45" s="44">
        <f t="shared" si="83"/>
        <v>0.17719116326121845</v>
      </c>
      <c r="BG45" s="31" t="s">
        <v>34</v>
      </c>
      <c r="BH45" s="21"/>
      <c r="BI45" s="9">
        <f t="shared" si="28"/>
        <v>5527.4816558216808</v>
      </c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9"/>
      <c r="DV45" s="9"/>
      <c r="DW45" s="9"/>
      <c r="DX45" s="9"/>
      <c r="DY45" s="9"/>
      <c r="DZ45" s="9"/>
      <c r="EA45" s="9"/>
      <c r="EB45" s="9"/>
      <c r="EC45" s="9"/>
      <c r="ED45" s="9"/>
      <c r="EE45" s="9"/>
      <c r="EF45" s="9"/>
      <c r="EG45" s="9"/>
    </row>
    <row r="46" spans="1:162" s="10" customFormat="1" ht="30" customHeight="1">
      <c r="A46" s="22">
        <v>33</v>
      </c>
      <c r="B46" s="23" t="s">
        <v>60</v>
      </c>
      <c r="C46" s="24">
        <v>15592</v>
      </c>
      <c r="D46" s="25">
        <f t="shared" si="84"/>
        <v>4287.6392135294927</v>
      </c>
      <c r="E46" s="24">
        <v>112</v>
      </c>
      <c r="F46" s="27">
        <f t="shared" si="67"/>
        <v>0.16723891363781226</v>
      </c>
      <c r="G46" s="24">
        <v>17321</v>
      </c>
      <c r="H46" s="25">
        <f t="shared" si="85"/>
        <v>4902.2160586420623</v>
      </c>
      <c r="I46" s="24">
        <v>110</v>
      </c>
      <c r="J46" s="27">
        <f t="shared" si="68"/>
        <v>0.19064953253386238</v>
      </c>
      <c r="K46" s="24">
        <v>16983</v>
      </c>
      <c r="L46" s="25">
        <f t="shared" si="86"/>
        <v>4816.7791706846674</v>
      </c>
      <c r="M46" s="24">
        <v>104</v>
      </c>
      <c r="N46" s="27">
        <f t="shared" si="69"/>
        <v>0.18511516981830253</v>
      </c>
      <c r="O46" s="24">
        <v>15506</v>
      </c>
      <c r="P46" s="25">
        <f t="shared" si="87"/>
        <v>4351.7063313875169</v>
      </c>
      <c r="Q46" s="24">
        <v>101</v>
      </c>
      <c r="R46" s="27">
        <f t="shared" si="70"/>
        <v>0.17364183105406078</v>
      </c>
      <c r="S46" s="24">
        <v>17254</v>
      </c>
      <c r="T46" s="25">
        <f t="shared" si="88"/>
        <v>5145.6860815364889</v>
      </c>
      <c r="U46" s="24">
        <v>108</v>
      </c>
      <c r="V46" s="27">
        <f t="shared" si="71"/>
        <v>0.20165689762560346</v>
      </c>
      <c r="W46" s="24">
        <v>16316</v>
      </c>
      <c r="X46" s="25">
        <f t="shared" si="89"/>
        <v>5646.0654716589379</v>
      </c>
      <c r="Y46" s="24">
        <v>108</v>
      </c>
      <c r="Z46" s="27">
        <f t="shared" si="72"/>
        <v>0.19613160703820143</v>
      </c>
      <c r="AA46" s="24">
        <v>16637</v>
      </c>
      <c r="AB46" s="25">
        <f t="shared" si="90"/>
        <v>5609.9946048017273</v>
      </c>
      <c r="AC46" s="24">
        <v>109</v>
      </c>
      <c r="AD46" s="27">
        <f t="shared" si="73"/>
        <v>0.20259311806835456</v>
      </c>
      <c r="AE46" s="24">
        <v>15686</v>
      </c>
      <c r="AF46" s="25">
        <f t="shared" si="91"/>
        <v>5461.6991643454039</v>
      </c>
      <c r="AG46" s="24">
        <v>102</v>
      </c>
      <c r="AH46" s="27">
        <f t="shared" si="74"/>
        <v>0.19172895946182122</v>
      </c>
      <c r="AI46" s="24">
        <v>14657</v>
      </c>
      <c r="AJ46" s="25">
        <f t="shared" si="92"/>
        <v>4942.5054796830218</v>
      </c>
      <c r="AK46" s="24">
        <v>96</v>
      </c>
      <c r="AL46" s="27">
        <f t="shared" si="75"/>
        <v>0.17725173084532922</v>
      </c>
      <c r="AM46" s="45">
        <v>14657</v>
      </c>
      <c r="AN46" s="46">
        <f t="shared" si="93"/>
        <v>4940.8393729984828</v>
      </c>
      <c r="AO46" s="45">
        <v>96</v>
      </c>
      <c r="AP46" s="48">
        <f t="shared" si="76"/>
        <v>0.17370411263059363</v>
      </c>
      <c r="AQ46" s="45">
        <v>14657</v>
      </c>
      <c r="AR46" s="46">
        <f t="shared" si="94"/>
        <v>5013.6826982280909</v>
      </c>
      <c r="AS46" s="45">
        <v>96</v>
      </c>
      <c r="AT46" s="48">
        <f t="shared" si="77"/>
        <v>0.1718796096811549</v>
      </c>
      <c r="AU46" s="47">
        <v>14657</v>
      </c>
      <c r="AV46" s="46">
        <f t="shared" si="78"/>
        <v>5131.6434423359715</v>
      </c>
      <c r="AW46" s="42">
        <v>96</v>
      </c>
      <c r="AX46" s="44">
        <f t="shared" si="79"/>
        <v>0.16936061374662634</v>
      </c>
      <c r="AY46" s="42">
        <v>14657</v>
      </c>
      <c r="AZ46" s="43">
        <f t="shared" si="80"/>
        <v>4969.4853190479425</v>
      </c>
      <c r="BA46" s="42">
        <v>96</v>
      </c>
      <c r="BB46" s="44">
        <f t="shared" si="81"/>
        <v>0.16786348892497888</v>
      </c>
      <c r="BC46" s="42">
        <v>14657</v>
      </c>
      <c r="BD46" s="43">
        <f t="shared" si="82"/>
        <v>5073.0305967049699</v>
      </c>
      <c r="BE46" s="42">
        <v>96</v>
      </c>
      <c r="BF46" s="44">
        <f t="shared" si="83"/>
        <v>0.16262309830430047</v>
      </c>
      <c r="BG46" s="31" t="s">
        <v>34</v>
      </c>
      <c r="BH46" s="21"/>
      <c r="BI46" s="9">
        <f t="shared" si="28"/>
        <v>5073.0305967049699</v>
      </c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</row>
    <row r="47" spans="1:162" s="10" customFormat="1" ht="30" customHeight="1">
      <c r="A47" s="22">
        <v>34</v>
      </c>
      <c r="B47" s="23" t="s">
        <v>61</v>
      </c>
      <c r="C47" s="24">
        <v>7088</v>
      </c>
      <c r="D47" s="25">
        <f t="shared" si="84"/>
        <v>1949.1269077409597</v>
      </c>
      <c r="E47" s="26">
        <v>6956</v>
      </c>
      <c r="F47" s="27">
        <f t="shared" si="67"/>
        <v>7.602548870348981E-2</v>
      </c>
      <c r="G47" s="24">
        <v>7304</v>
      </c>
      <c r="H47" s="25">
        <f t="shared" si="85"/>
        <v>2067.1893131067272</v>
      </c>
      <c r="I47" s="26">
        <v>4916</v>
      </c>
      <c r="J47" s="27">
        <f t="shared" si="68"/>
        <v>8.039398335126903E-2</v>
      </c>
      <c r="K47" s="24">
        <v>7720</v>
      </c>
      <c r="L47" s="25">
        <f t="shared" si="86"/>
        <v>2189.5739973906634</v>
      </c>
      <c r="M47" s="26">
        <v>4892</v>
      </c>
      <c r="N47" s="27">
        <f t="shared" si="69"/>
        <v>8.4148213566348454E-2</v>
      </c>
      <c r="O47" s="24">
        <v>7716</v>
      </c>
      <c r="P47" s="25">
        <f t="shared" si="87"/>
        <v>2165.4692411315668</v>
      </c>
      <c r="Q47" s="26">
        <v>4868</v>
      </c>
      <c r="R47" s="27">
        <f t="shared" si="70"/>
        <v>8.6406576061726609E-2</v>
      </c>
      <c r="S47" s="24">
        <v>7377</v>
      </c>
      <c r="T47" s="25">
        <f t="shared" si="88"/>
        <v>2200.0536816677104</v>
      </c>
      <c r="U47" s="26">
        <v>4841</v>
      </c>
      <c r="V47" s="27">
        <f t="shared" si="71"/>
        <v>8.6219017838418718E-2</v>
      </c>
      <c r="W47" s="24">
        <v>7115</v>
      </c>
      <c r="X47" s="25">
        <f t="shared" si="89"/>
        <v>2462.1081043670843</v>
      </c>
      <c r="Y47" s="26">
        <v>4823</v>
      </c>
      <c r="Z47" s="27">
        <f t="shared" si="72"/>
        <v>8.5528094145428002E-2</v>
      </c>
      <c r="AA47" s="24">
        <v>7504</v>
      </c>
      <c r="AB47" s="25">
        <f t="shared" si="90"/>
        <v>2530.3479902886434</v>
      </c>
      <c r="AC47" s="26">
        <v>4802</v>
      </c>
      <c r="AD47" s="27">
        <f t="shared" si="73"/>
        <v>9.1378178637069943E-2</v>
      </c>
      <c r="AE47" s="24">
        <v>7860</v>
      </c>
      <c r="AF47" s="25">
        <f t="shared" si="91"/>
        <v>2736.7688022284124</v>
      </c>
      <c r="AG47" s="26">
        <v>4876</v>
      </c>
      <c r="AH47" s="27">
        <f t="shared" si="74"/>
        <v>9.6072269627050538E-2</v>
      </c>
      <c r="AI47" s="24">
        <v>8882</v>
      </c>
      <c r="AJ47" s="25">
        <f t="shared" si="92"/>
        <v>2995.1104366885852</v>
      </c>
      <c r="AK47" s="26">
        <v>4782</v>
      </c>
      <c r="AL47" s="27">
        <f t="shared" si="75"/>
        <v>0.10741283164141462</v>
      </c>
      <c r="AM47" s="24">
        <v>10453</v>
      </c>
      <c r="AN47" s="25">
        <f t="shared" si="93"/>
        <v>3523.6811056800943</v>
      </c>
      <c r="AO47" s="26">
        <v>4771</v>
      </c>
      <c r="AP47" s="27">
        <f t="shared" si="76"/>
        <v>0.1238813597139657</v>
      </c>
      <c r="AQ47" s="24">
        <v>11058</v>
      </c>
      <c r="AR47" s="25">
        <f t="shared" si="94"/>
        <v>3782.5819251556409</v>
      </c>
      <c r="AS47" s="26">
        <v>4753</v>
      </c>
      <c r="AT47" s="27">
        <f t="shared" si="77"/>
        <v>0.12967488052495127</v>
      </c>
      <c r="AU47" s="47">
        <v>11058</v>
      </c>
      <c r="AV47" s="46">
        <f t="shared" si="78"/>
        <v>3871.577620614803</v>
      </c>
      <c r="AW47" s="42">
        <v>4753</v>
      </c>
      <c r="AX47" s="44">
        <f t="shared" si="79"/>
        <v>0.12777441951355625</v>
      </c>
      <c r="AY47" s="28">
        <v>11076</v>
      </c>
      <c r="AZ47" s="30">
        <f t="shared" si="80"/>
        <v>3755.3400691666102</v>
      </c>
      <c r="BA47" s="28">
        <v>4742</v>
      </c>
      <c r="BB47" s="29">
        <f t="shared" si="81"/>
        <v>0.12685106115392411</v>
      </c>
      <c r="BC47" s="28">
        <v>11703</v>
      </c>
      <c r="BD47" s="30">
        <f t="shared" si="82"/>
        <v>4050.6022428353867</v>
      </c>
      <c r="BE47" s="28">
        <v>4726</v>
      </c>
      <c r="BF47" s="29">
        <f t="shared" si="83"/>
        <v>0.12984772596406005</v>
      </c>
      <c r="BG47" s="31"/>
      <c r="BH47" s="21"/>
      <c r="BI47" s="9">
        <f t="shared" si="28"/>
        <v>4050.6022428353867</v>
      </c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/>
      <c r="DU47" s="9"/>
      <c r="DV47" s="9"/>
      <c r="DW47" s="9"/>
      <c r="DX47" s="9"/>
      <c r="DY47" s="9"/>
      <c r="DZ47" s="9"/>
      <c r="EA47" s="9"/>
      <c r="EB47" s="9"/>
      <c r="EC47" s="9"/>
      <c r="ED47" s="9"/>
      <c r="EE47" s="9"/>
      <c r="EF47" s="9"/>
      <c r="EG47" s="9"/>
      <c r="EH47" s="16" t="s">
        <v>17</v>
      </c>
      <c r="EI47" s="16" t="s">
        <v>17</v>
      </c>
      <c r="EJ47" s="16" t="s">
        <v>17</v>
      </c>
      <c r="EK47" s="16" t="s">
        <v>17</v>
      </c>
      <c r="EL47" s="16" t="s">
        <v>17</v>
      </c>
      <c r="EM47" s="16" t="s">
        <v>17</v>
      </c>
      <c r="EN47" s="16" t="s">
        <v>17</v>
      </c>
      <c r="EO47" s="16" t="s">
        <v>17</v>
      </c>
      <c r="EP47" s="16" t="s">
        <v>17</v>
      </c>
      <c r="EQ47" s="16" t="s">
        <v>17</v>
      </c>
      <c r="ER47" s="16" t="s">
        <v>17</v>
      </c>
      <c r="ES47" s="16" t="s">
        <v>17</v>
      </c>
      <c r="ET47" s="16" t="s">
        <v>17</v>
      </c>
      <c r="EU47" s="16" t="s">
        <v>17</v>
      </c>
      <c r="EV47" s="16" t="s">
        <v>17</v>
      </c>
      <c r="EW47" s="16" t="s">
        <v>17</v>
      </c>
      <c r="EX47" s="16" t="s">
        <v>17</v>
      </c>
      <c r="EY47" s="16" t="s">
        <v>17</v>
      </c>
      <c r="EZ47" s="16" t="s">
        <v>17</v>
      </c>
      <c r="FA47" s="16" t="s">
        <v>17</v>
      </c>
      <c r="FB47" s="16" t="s">
        <v>17</v>
      </c>
      <c r="FC47" s="16" t="s">
        <v>17</v>
      </c>
      <c r="FD47" s="16" t="s">
        <v>17</v>
      </c>
      <c r="FE47" s="16" t="s">
        <v>17</v>
      </c>
    </row>
    <row r="48" spans="1:162" s="10" customFormat="1" ht="30" customHeight="1">
      <c r="A48" s="22">
        <v>35</v>
      </c>
      <c r="B48" s="23" t="s">
        <v>62</v>
      </c>
      <c r="C48" s="24">
        <v>11957</v>
      </c>
      <c r="D48" s="25">
        <f t="shared" si="84"/>
        <v>3288.0516980613229</v>
      </c>
      <c r="E48" s="26">
        <v>90</v>
      </c>
      <c r="F48" s="27">
        <f t="shared" si="67"/>
        <v>0.12825010841247569</v>
      </c>
      <c r="G48" s="24">
        <v>11708</v>
      </c>
      <c r="H48" s="25">
        <f t="shared" si="85"/>
        <v>3313.616166190247</v>
      </c>
      <c r="I48" s="26">
        <v>89</v>
      </c>
      <c r="J48" s="27">
        <f t="shared" si="68"/>
        <v>0.12886812117697946</v>
      </c>
      <c r="K48" s="24">
        <v>11426</v>
      </c>
      <c r="L48" s="25">
        <f t="shared" si="86"/>
        <v>3240.6829655680981</v>
      </c>
      <c r="M48" s="26">
        <v>85</v>
      </c>
      <c r="N48" s="27">
        <f t="shared" si="69"/>
        <v>0.12454371608926131</v>
      </c>
      <c r="O48" s="24">
        <v>11189</v>
      </c>
      <c r="P48" s="25">
        <f t="shared" si="87"/>
        <v>3140.1549169286036</v>
      </c>
      <c r="Q48" s="26">
        <v>431</v>
      </c>
      <c r="R48" s="27">
        <f t="shared" si="70"/>
        <v>0.1252984939806453</v>
      </c>
      <c r="S48" s="24">
        <v>10985</v>
      </c>
      <c r="T48" s="25">
        <f t="shared" si="88"/>
        <v>3276.0728877754914</v>
      </c>
      <c r="U48" s="26">
        <v>428</v>
      </c>
      <c r="V48" s="27">
        <f t="shared" si="71"/>
        <v>0.12838767940287782</v>
      </c>
      <c r="W48" s="24">
        <v>10822</v>
      </c>
      <c r="X48" s="25">
        <f t="shared" si="89"/>
        <v>3744.8958405425979</v>
      </c>
      <c r="Y48" s="26">
        <v>425</v>
      </c>
      <c r="Z48" s="27">
        <f t="shared" si="72"/>
        <v>0.13008925296441626</v>
      </c>
      <c r="AA48" s="24">
        <v>10567</v>
      </c>
      <c r="AB48" s="25">
        <f t="shared" si="90"/>
        <v>3563.1912597787973</v>
      </c>
      <c r="AC48" s="26">
        <v>422</v>
      </c>
      <c r="AD48" s="27">
        <f t="shared" si="73"/>
        <v>0.12867713401624709</v>
      </c>
      <c r="AE48" s="24">
        <v>10440</v>
      </c>
      <c r="AF48" s="25">
        <f t="shared" si="91"/>
        <v>3635.0974930362117</v>
      </c>
      <c r="AG48" s="26">
        <v>421</v>
      </c>
      <c r="AH48" s="27">
        <f t="shared" si="74"/>
        <v>0.12760744210005187</v>
      </c>
      <c r="AI48" s="24">
        <v>10226</v>
      </c>
      <c r="AJ48" s="25">
        <f t="shared" si="92"/>
        <v>3448.3223739672903</v>
      </c>
      <c r="AK48" s="26">
        <v>419</v>
      </c>
      <c r="AL48" s="27">
        <f t="shared" si="75"/>
        <v>0.12366624818341655</v>
      </c>
      <c r="AM48" s="24">
        <v>10030</v>
      </c>
      <c r="AN48" s="25">
        <f t="shared" si="93"/>
        <v>3381.0888252148998</v>
      </c>
      <c r="AO48" s="26">
        <v>416</v>
      </c>
      <c r="AP48" s="27">
        <f t="shared" si="76"/>
        <v>0.11886827111174554</v>
      </c>
      <c r="AQ48" s="24">
        <v>9779</v>
      </c>
      <c r="AR48" s="25">
        <f t="shared" si="94"/>
        <v>3345.0776493124445</v>
      </c>
      <c r="AS48" s="26">
        <v>414</v>
      </c>
      <c r="AT48" s="27">
        <f t="shared" si="77"/>
        <v>0.11467631186955131</v>
      </c>
      <c r="AU48" s="26">
        <v>9554</v>
      </c>
      <c r="AV48" s="25">
        <f t="shared" si="78"/>
        <v>3345.0038512709198</v>
      </c>
      <c r="AW48" s="28">
        <v>413</v>
      </c>
      <c r="AX48" s="29">
        <f t="shared" si="79"/>
        <v>0.11039580430751643</v>
      </c>
      <c r="AY48" s="28">
        <v>9318</v>
      </c>
      <c r="AZ48" s="30">
        <f t="shared" si="80"/>
        <v>3159.286634569743</v>
      </c>
      <c r="BA48" s="28">
        <v>413</v>
      </c>
      <c r="BB48" s="29">
        <f t="shared" si="81"/>
        <v>0.10671706282342587</v>
      </c>
      <c r="BC48" s="28">
        <v>9035</v>
      </c>
      <c r="BD48" s="30">
        <f t="shared" si="82"/>
        <v>3127.163228575384</v>
      </c>
      <c r="BE48" s="28">
        <v>413</v>
      </c>
      <c r="BF48" s="29">
        <f t="shared" si="83"/>
        <v>0.10024559549562358</v>
      </c>
      <c r="BG48" s="31"/>
      <c r="BH48" s="21"/>
      <c r="BI48" s="9">
        <f t="shared" si="28"/>
        <v>3127.163228575384</v>
      </c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/>
      <c r="DV48" s="9"/>
      <c r="DW48" s="9"/>
      <c r="DX48" s="9"/>
      <c r="DY48" s="9"/>
      <c r="DZ48" s="9"/>
      <c r="EA48" s="9"/>
      <c r="EB48" s="9"/>
      <c r="EC48" s="9"/>
      <c r="ED48" s="9"/>
      <c r="EE48" s="9"/>
      <c r="EF48" s="9"/>
      <c r="EG48" s="9"/>
    </row>
    <row r="49" spans="1:161" s="10" customFormat="1" ht="30" hidden="1" customHeight="1">
      <c r="A49" s="22"/>
      <c r="B49" s="35" t="s">
        <v>32</v>
      </c>
      <c r="C49" s="36">
        <f t="shared" ref="C49:AH49" si="95">SUM(C31:C48)</f>
        <v>8738283</v>
      </c>
      <c r="D49" s="36">
        <f t="shared" si="95"/>
        <v>2402937.7148356922</v>
      </c>
      <c r="E49" s="36">
        <f t="shared" si="95"/>
        <v>426576</v>
      </c>
      <c r="F49" s="36">
        <f t="shared" si="95"/>
        <v>93.726331194186955</v>
      </c>
      <c r="G49" s="36">
        <f t="shared" si="95"/>
        <v>8589834</v>
      </c>
      <c r="H49" s="36">
        <f t="shared" si="95"/>
        <v>2431108.0293210302</v>
      </c>
      <c r="I49" s="36">
        <f t="shared" si="95"/>
        <v>415629</v>
      </c>
      <c r="J49" s="36">
        <f t="shared" si="95"/>
        <v>94.546956679376322</v>
      </c>
      <c r="K49" s="36">
        <f t="shared" si="95"/>
        <v>8698075.6424000002</v>
      </c>
      <c r="L49" s="36">
        <f t="shared" si="95"/>
        <v>2466979.3075046795</v>
      </c>
      <c r="M49" s="36">
        <f t="shared" si="95"/>
        <v>416203</v>
      </c>
      <c r="N49" s="36">
        <f t="shared" si="95"/>
        <v>94.809265126027071</v>
      </c>
      <c r="O49" s="36">
        <f t="shared" si="95"/>
        <v>8465822.8863999993</v>
      </c>
      <c r="P49" s="36">
        <f t="shared" si="95"/>
        <v>2375904.4921418945</v>
      </c>
      <c r="Q49" s="36">
        <f t="shared" si="95"/>
        <v>399165</v>
      </c>
      <c r="R49" s="36">
        <f t="shared" si="95"/>
        <v>94.803365624524076</v>
      </c>
      <c r="S49" s="36">
        <f t="shared" si="95"/>
        <v>8102431.9506999999</v>
      </c>
      <c r="T49" s="36">
        <f t="shared" si="95"/>
        <v>2416400.3312457125</v>
      </c>
      <c r="U49" s="36">
        <f t="shared" si="95"/>
        <v>386297</v>
      </c>
      <c r="V49" s="36">
        <f t="shared" si="95"/>
        <v>94.697536246709632</v>
      </c>
      <c r="W49" s="36">
        <f t="shared" si="95"/>
        <v>7992013.9473999999</v>
      </c>
      <c r="X49" s="36">
        <f t="shared" si="95"/>
        <v>2765594.1405633613</v>
      </c>
      <c r="Y49" s="36">
        <f t="shared" si="95"/>
        <v>379745</v>
      </c>
      <c r="Z49" s="36">
        <f t="shared" si="95"/>
        <v>96.070515995052773</v>
      </c>
      <c r="AA49" s="36">
        <f t="shared" si="95"/>
        <v>7890744.2319999998</v>
      </c>
      <c r="AB49" s="36">
        <f t="shared" si="95"/>
        <v>2660758.1035878062</v>
      </c>
      <c r="AC49" s="36">
        <f t="shared" si="95"/>
        <v>426431</v>
      </c>
      <c r="AD49" s="36">
        <f t="shared" si="95"/>
        <v>96.087664713636059</v>
      </c>
      <c r="AE49" s="36">
        <f t="shared" si="95"/>
        <v>7869983.0159999998</v>
      </c>
      <c r="AF49" s="36">
        <f t="shared" si="95"/>
        <v>2740244.7827298059</v>
      </c>
      <c r="AG49" s="36">
        <f t="shared" si="95"/>
        <v>352537</v>
      </c>
      <c r="AH49" s="36">
        <f t="shared" si="95"/>
        <v>96.194291383391899</v>
      </c>
      <c r="AI49" s="36">
        <f>SUM(AI31:AI48)</f>
        <v>7967073.6775000002</v>
      </c>
      <c r="AJ49" s="36">
        <f t="shared" ref="AJ49:AT49" si="96">SUM(AJ31:AJ48)</f>
        <v>2686586.9760579998</v>
      </c>
      <c r="AK49" s="36">
        <f t="shared" si="96"/>
        <v>344781</v>
      </c>
      <c r="AL49" s="49">
        <f t="shared" si="96"/>
        <v>96.348338616984165</v>
      </c>
      <c r="AM49" s="36">
        <f t="shared" si="96"/>
        <v>8139067.9055000003</v>
      </c>
      <c r="AN49" s="36">
        <f t="shared" si="96"/>
        <v>2743660.1737738084</v>
      </c>
      <c r="AO49" s="36">
        <f t="shared" si="96"/>
        <v>338794</v>
      </c>
      <c r="AP49" s="49">
        <f t="shared" si="96"/>
        <v>96.458318084534497</v>
      </c>
      <c r="AQ49" s="36">
        <f t="shared" si="96"/>
        <v>8360186.3842000002</v>
      </c>
      <c r="AR49" s="36">
        <f t="shared" si="96"/>
        <v>2859747.6856400068</v>
      </c>
      <c r="AS49" s="36">
        <f t="shared" si="96"/>
        <v>335511</v>
      </c>
      <c r="AT49" s="49">
        <f t="shared" si="96"/>
        <v>98.038177838439054</v>
      </c>
      <c r="AU49" s="38">
        <f t="shared" ref="AU49:BB49" si="97">SUM(AU31:AU48)</f>
        <v>8553070.4098000005</v>
      </c>
      <c r="AV49" s="38">
        <f t="shared" si="97"/>
        <v>2994562.8491702261</v>
      </c>
      <c r="AW49" s="39">
        <f t="shared" si="97"/>
        <v>334647</v>
      </c>
      <c r="AX49" s="50">
        <f t="shared" si="97"/>
        <v>98.83013263436149</v>
      </c>
      <c r="AY49" s="39">
        <f t="shared" si="97"/>
        <v>8713535.6809999999</v>
      </c>
      <c r="AZ49" s="39">
        <f t="shared" si="97"/>
        <v>2954341.7918898761</v>
      </c>
      <c r="BA49" s="39">
        <f t="shared" si="97"/>
        <v>329840</v>
      </c>
      <c r="BB49" s="50">
        <f t="shared" si="97"/>
        <v>99.794262146752544</v>
      </c>
      <c r="BC49" s="39">
        <f>SUM(BC31:BC48)</f>
        <v>8991484.8099999987</v>
      </c>
      <c r="BD49" s="39">
        <f>SUM(BD31:BD48)</f>
        <v>3112101.9001799799</v>
      </c>
      <c r="BE49" s="39">
        <f>SUM(BE31:BE48)</f>
        <v>326929</v>
      </c>
      <c r="BF49" s="50">
        <f>SUM(BF31:BF48)</f>
        <v>99.762783527205741</v>
      </c>
      <c r="BG49" s="31"/>
      <c r="BH49" s="21"/>
      <c r="BI49" s="9">
        <f t="shared" si="28"/>
        <v>3112101.9001799799</v>
      </c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  <c r="DG49" s="9"/>
      <c r="DH49" s="9"/>
      <c r="DI49" s="9"/>
      <c r="DJ49" s="9"/>
      <c r="DK49" s="9"/>
      <c r="DL49" s="9"/>
      <c r="DM49" s="9"/>
      <c r="DN49" s="9"/>
      <c r="DO49" s="9"/>
      <c r="DP49" s="9"/>
      <c r="DQ49" s="9"/>
      <c r="DR49" s="9"/>
      <c r="DS49" s="9"/>
      <c r="DT49" s="9"/>
      <c r="DU49" s="9"/>
      <c r="DV49" s="9"/>
      <c r="DW49" s="9"/>
      <c r="DX49" s="9"/>
      <c r="DY49" s="9"/>
      <c r="DZ49" s="9"/>
      <c r="EA49" s="9"/>
      <c r="EB49" s="9"/>
      <c r="EC49" s="9"/>
      <c r="ED49" s="9"/>
      <c r="EE49" s="9"/>
      <c r="EF49" s="9"/>
      <c r="EG49" s="9"/>
    </row>
    <row r="50" spans="1:161" s="10" customFormat="1" ht="30" customHeight="1">
      <c r="A50" s="22">
        <v>36</v>
      </c>
      <c r="B50" s="23" t="s">
        <v>63</v>
      </c>
      <c r="C50" s="47">
        <v>7389</v>
      </c>
      <c r="D50" s="46">
        <f t="shared" si="84"/>
        <v>2031.8988037948577</v>
      </c>
      <c r="E50" s="47">
        <v>41</v>
      </c>
      <c r="F50" s="48">
        <f t="shared" ref="F50:F63" si="98">(D50/D$64*100)</f>
        <v>7.9253997746908333E-2</v>
      </c>
      <c r="G50" s="47">
        <v>7389</v>
      </c>
      <c r="H50" s="46">
        <f t="shared" si="85"/>
        <v>2091.2461438315454</v>
      </c>
      <c r="I50" s="47">
        <v>41</v>
      </c>
      <c r="J50" s="48">
        <f t="shared" ref="J50:J63" si="99">(H50/H$64*100)</f>
        <v>8.1329565030466441E-2</v>
      </c>
      <c r="K50" s="47">
        <v>7389</v>
      </c>
      <c r="L50" s="46">
        <f t="shared" si="86"/>
        <v>2095.6945941346644</v>
      </c>
      <c r="M50" s="47">
        <v>41</v>
      </c>
      <c r="N50" s="48">
        <f t="shared" ref="N50:N63" si="100">(L50/L$64*100)</f>
        <v>8.0540304409552926E-2</v>
      </c>
      <c r="O50" s="47">
        <v>7389</v>
      </c>
      <c r="P50" s="46">
        <f t="shared" si="87"/>
        <v>2073.6977997305794</v>
      </c>
      <c r="Q50" s="47">
        <v>41</v>
      </c>
      <c r="R50" s="48">
        <f t="shared" ref="R50:R63" si="101">(P50/P$64*100)</f>
        <v>8.2744711057555473E-2</v>
      </c>
      <c r="S50" s="47">
        <v>7389</v>
      </c>
      <c r="T50" s="46">
        <f t="shared" si="88"/>
        <v>2203.6324595150754</v>
      </c>
      <c r="U50" s="47">
        <v>41</v>
      </c>
      <c r="V50" s="48">
        <f t="shared" ref="V50:V63" si="102">(T50/T$64*100)</f>
        <v>8.6359268375772791E-2</v>
      </c>
      <c r="W50" s="47">
        <v>7389</v>
      </c>
      <c r="X50" s="46">
        <f t="shared" si="89"/>
        <v>2556.9243546266175</v>
      </c>
      <c r="Y50" s="47">
        <v>41</v>
      </c>
      <c r="Z50" s="48">
        <f t="shared" ref="Z50:Z63" si="103">(X50/X$64*100)</f>
        <v>8.8821797279067805E-2</v>
      </c>
      <c r="AA50" s="47">
        <v>7389</v>
      </c>
      <c r="AB50" s="46">
        <f t="shared" si="90"/>
        <v>2491.5700026975992</v>
      </c>
      <c r="AC50" s="47">
        <v>41</v>
      </c>
      <c r="AD50" s="48">
        <f t="shared" ref="AD50:AD63" si="104">(AB50/AB$64*100)</f>
        <v>8.9977793436741713E-2</v>
      </c>
      <c r="AE50" s="47">
        <v>7389</v>
      </c>
      <c r="AF50" s="46">
        <f t="shared" si="91"/>
        <v>2572.7715877437327</v>
      </c>
      <c r="AG50" s="47">
        <v>41</v>
      </c>
      <c r="AH50" s="48">
        <f t="shared" ref="AH50:AH63" si="105">(AF50/AF$64*100)</f>
        <v>9.0315267210467745E-2</v>
      </c>
      <c r="AI50" s="47">
        <v>7389</v>
      </c>
      <c r="AJ50" s="46">
        <f t="shared" si="92"/>
        <v>2491.6540212443097</v>
      </c>
      <c r="AK50" s="47">
        <v>41</v>
      </c>
      <c r="AL50" s="48">
        <f t="shared" ref="AL50:AL63" si="106">(AJ50/AJ$64*100)</f>
        <v>8.9357511033372278E-2</v>
      </c>
      <c r="AM50" s="47">
        <v>7389</v>
      </c>
      <c r="AN50" s="46">
        <f t="shared" si="93"/>
        <v>2490.8140906792519</v>
      </c>
      <c r="AO50" s="47">
        <v>41</v>
      </c>
      <c r="AP50" s="48">
        <f t="shared" ref="AP50:AP63" si="107">(AN50/AN$64*100)</f>
        <v>8.7569058349420525E-2</v>
      </c>
      <c r="AQ50" s="47">
        <v>7389</v>
      </c>
      <c r="AR50" s="46">
        <f t="shared" si="94"/>
        <v>2527.5364301840323</v>
      </c>
      <c r="AS50" s="47">
        <v>41</v>
      </c>
      <c r="AT50" s="48">
        <f t="shared" ref="AT50:AT63" si="108">(AR50/AR$64*100)</f>
        <v>8.6649275836395812E-2</v>
      </c>
      <c r="AU50" s="47">
        <v>7389</v>
      </c>
      <c r="AV50" s="46">
        <f t="shared" ref="AV50:AV63" si="109">AU50/$AV$72</f>
        <v>2587.0037112247041</v>
      </c>
      <c r="AW50" s="42">
        <v>41</v>
      </c>
      <c r="AX50" s="44">
        <f t="shared" ref="AX50:AX63" si="110">(AV50/AV$64*100)</f>
        <v>8.5379380157864629E-2</v>
      </c>
      <c r="AY50" s="42">
        <v>7389</v>
      </c>
      <c r="AZ50" s="43">
        <f t="shared" ref="AZ50:AZ63" si="111">AY50/$AZ$72</f>
        <v>2505.2553061639655</v>
      </c>
      <c r="BA50" s="42">
        <v>41</v>
      </c>
      <c r="BB50" s="44">
        <f t="shared" ref="BB50:BB63" si="112">(AZ50/AZ$64*100)</f>
        <v>8.4624638034159025E-2</v>
      </c>
      <c r="BC50" s="42">
        <v>7389</v>
      </c>
      <c r="BD50" s="43">
        <f t="shared" ref="BD50:BD63" si="113">BC50/$BD$72</f>
        <v>2557.4553509622037</v>
      </c>
      <c r="BE50" s="42">
        <v>41</v>
      </c>
      <c r="BF50" s="44">
        <f t="shared" ref="BF50:BF63" si="114">(BD50/BD$64*100)</f>
        <v>8.1982811855801058E-2</v>
      </c>
      <c r="BG50" s="31" t="s">
        <v>34</v>
      </c>
      <c r="BH50" s="21"/>
      <c r="BI50" s="9">
        <f t="shared" si="28"/>
        <v>2557.4553509622037</v>
      </c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9"/>
      <c r="DG50" s="9"/>
      <c r="DH50" s="9"/>
      <c r="DI50" s="9"/>
      <c r="DJ50" s="9"/>
      <c r="DK50" s="9"/>
      <c r="DL50" s="9"/>
      <c r="DM50" s="9"/>
      <c r="DN50" s="9"/>
      <c r="DO50" s="9"/>
      <c r="DP50" s="9"/>
      <c r="DQ50" s="9"/>
      <c r="DR50" s="9"/>
      <c r="DS50" s="9"/>
      <c r="DT50" s="9"/>
      <c r="DU50" s="9"/>
      <c r="DV50" s="9"/>
      <c r="DW50" s="9"/>
      <c r="DX50" s="9"/>
      <c r="DY50" s="9"/>
      <c r="DZ50" s="9"/>
      <c r="EA50" s="9"/>
      <c r="EB50" s="9"/>
      <c r="EC50" s="9"/>
      <c r="ED50" s="9"/>
      <c r="EE50" s="9"/>
      <c r="EF50" s="9"/>
      <c r="EG50" s="9"/>
    </row>
    <row r="51" spans="1:161" s="10" customFormat="1" ht="30" customHeight="1">
      <c r="A51" s="22">
        <v>37</v>
      </c>
      <c r="B51" s="23" t="s">
        <v>64</v>
      </c>
      <c r="C51" s="45">
        <v>13064</v>
      </c>
      <c r="D51" s="46">
        <f t="shared" si="84"/>
        <v>3592.4652825519042</v>
      </c>
      <c r="E51" s="47">
        <v>76</v>
      </c>
      <c r="F51" s="48">
        <f t="shared" si="98"/>
        <v>0.14012372805056306</v>
      </c>
      <c r="G51" s="24">
        <v>12089</v>
      </c>
      <c r="H51" s="25">
        <f t="shared" si="85"/>
        <v>3421.4473721450199</v>
      </c>
      <c r="I51" s="26">
        <v>77</v>
      </c>
      <c r="J51" s="27">
        <f t="shared" si="99"/>
        <v>0.13306172846844078</v>
      </c>
      <c r="K51" s="24">
        <v>12351</v>
      </c>
      <c r="L51" s="25">
        <f t="shared" si="86"/>
        <v>3503.0347722502697</v>
      </c>
      <c r="M51" s="26">
        <v>81</v>
      </c>
      <c r="N51" s="27">
        <f t="shared" si="100"/>
        <v>0.13462624167849346</v>
      </c>
      <c r="O51" s="24">
        <v>11865</v>
      </c>
      <c r="P51" s="25">
        <f t="shared" si="87"/>
        <v>3329.8720251459363</v>
      </c>
      <c r="Q51" s="26">
        <v>80</v>
      </c>
      <c r="R51" s="27">
        <f t="shared" si="101"/>
        <v>0.13286858799538445</v>
      </c>
      <c r="S51" s="24">
        <v>11223</v>
      </c>
      <c r="T51" s="25">
        <f t="shared" si="88"/>
        <v>3347.0519817482332</v>
      </c>
      <c r="U51" s="26">
        <v>78</v>
      </c>
      <c r="V51" s="27">
        <f t="shared" si="102"/>
        <v>0.13116931506040036</v>
      </c>
      <c r="W51" s="24">
        <v>10706</v>
      </c>
      <c r="X51" s="25">
        <f t="shared" si="89"/>
        <v>3704.7546543013354</v>
      </c>
      <c r="Y51" s="26">
        <v>79</v>
      </c>
      <c r="Z51" s="27">
        <f t="shared" si="103"/>
        <v>0.1286948384990797</v>
      </c>
      <c r="AA51" s="24">
        <v>10504</v>
      </c>
      <c r="AB51" s="25">
        <f t="shared" si="90"/>
        <v>3541.947666576747</v>
      </c>
      <c r="AC51" s="26">
        <v>80</v>
      </c>
      <c r="AD51" s="27">
        <f t="shared" si="104"/>
        <v>0.12790996647171943</v>
      </c>
      <c r="AE51" s="24">
        <v>10299</v>
      </c>
      <c r="AF51" s="25">
        <f t="shared" si="91"/>
        <v>3586.0027855153203</v>
      </c>
      <c r="AG51" s="26">
        <v>80</v>
      </c>
      <c r="AH51" s="27">
        <f t="shared" si="105"/>
        <v>0.12588400825559715</v>
      </c>
      <c r="AI51" s="24">
        <v>7268</v>
      </c>
      <c r="AJ51" s="25">
        <f t="shared" si="92"/>
        <v>2450.8514584387117</v>
      </c>
      <c r="AK51" s="26">
        <v>81</v>
      </c>
      <c r="AL51" s="27">
        <f t="shared" si="106"/>
        <v>8.7894219811956928E-2</v>
      </c>
      <c r="AM51" s="24">
        <v>7107</v>
      </c>
      <c r="AN51" s="25">
        <f t="shared" si="93"/>
        <v>2395.7525703691217</v>
      </c>
      <c r="AO51" s="26">
        <v>79</v>
      </c>
      <c r="AP51" s="27">
        <f t="shared" si="107"/>
        <v>8.4226999281273723E-2</v>
      </c>
      <c r="AQ51" s="24">
        <v>6680</v>
      </c>
      <c r="AR51" s="25">
        <f t="shared" si="94"/>
        <v>2285.0106040911269</v>
      </c>
      <c r="AS51" s="26">
        <v>78</v>
      </c>
      <c r="AT51" s="27">
        <f t="shared" si="108"/>
        <v>7.8334979373003655E-2</v>
      </c>
      <c r="AU51" s="26">
        <v>6770</v>
      </c>
      <c r="AV51" s="25">
        <f t="shared" si="109"/>
        <v>2370.2821931237308</v>
      </c>
      <c r="AW51" s="28">
        <v>78</v>
      </c>
      <c r="AX51" s="29">
        <f t="shared" si="110"/>
        <v>7.8226878287825624E-2</v>
      </c>
      <c r="AY51" s="28">
        <v>6768</v>
      </c>
      <c r="AZ51" s="30">
        <f t="shared" si="111"/>
        <v>2294.7040075947652</v>
      </c>
      <c r="BA51" s="28">
        <v>80</v>
      </c>
      <c r="BB51" s="29">
        <f t="shared" si="112"/>
        <v>7.7512457736525681E-2</v>
      </c>
      <c r="BC51" s="28">
        <v>10241</v>
      </c>
      <c r="BD51" s="30">
        <f t="shared" si="113"/>
        <v>3544.5798144815171</v>
      </c>
      <c r="BE51" s="28">
        <v>82</v>
      </c>
      <c r="BF51" s="29">
        <f t="shared" si="114"/>
        <v>0.11362646856344007</v>
      </c>
      <c r="BG51" s="31"/>
      <c r="BH51" s="21"/>
      <c r="BI51" s="9">
        <f t="shared" si="28"/>
        <v>3544.5798144815171</v>
      </c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9"/>
      <c r="DR51" s="9"/>
      <c r="DS51" s="9"/>
      <c r="DT51" s="9"/>
      <c r="DU51" s="9"/>
      <c r="DV51" s="9"/>
      <c r="DW51" s="9"/>
      <c r="DX51" s="9"/>
      <c r="DY51" s="9"/>
      <c r="DZ51" s="9"/>
      <c r="EA51" s="9"/>
      <c r="EB51" s="9"/>
      <c r="EC51" s="9"/>
      <c r="ED51" s="9"/>
      <c r="EE51" s="9"/>
      <c r="EF51" s="9"/>
      <c r="EG51" s="9"/>
      <c r="EH51" s="16" t="s">
        <v>17</v>
      </c>
      <c r="EI51" s="16" t="s">
        <v>17</v>
      </c>
      <c r="EJ51" s="16" t="s">
        <v>17</v>
      </c>
      <c r="EK51" s="16" t="s">
        <v>17</v>
      </c>
      <c r="EL51" s="16" t="s">
        <v>17</v>
      </c>
      <c r="EM51" s="16" t="s">
        <v>17</v>
      </c>
      <c r="EN51" s="16" t="s">
        <v>17</v>
      </c>
      <c r="EO51" s="16" t="s">
        <v>17</v>
      </c>
      <c r="EP51" s="16" t="s">
        <v>17</v>
      </c>
      <c r="EQ51" s="16" t="s">
        <v>17</v>
      </c>
      <c r="ER51" s="16" t="s">
        <v>17</v>
      </c>
      <c r="ES51" s="16" t="s">
        <v>17</v>
      </c>
      <c r="ET51" s="16" t="s">
        <v>17</v>
      </c>
      <c r="EU51" s="16" t="s">
        <v>17</v>
      </c>
      <c r="EV51" s="16" t="s">
        <v>17</v>
      </c>
      <c r="EW51" s="16" t="s">
        <v>17</v>
      </c>
      <c r="EX51" s="16" t="s">
        <v>17</v>
      </c>
      <c r="EY51" s="16" t="s">
        <v>17</v>
      </c>
      <c r="EZ51" s="16" t="s">
        <v>17</v>
      </c>
      <c r="FA51" s="16" t="s">
        <v>17</v>
      </c>
      <c r="FB51" s="16" t="s">
        <v>17</v>
      </c>
      <c r="FC51" s="16" t="s">
        <v>17</v>
      </c>
      <c r="FD51" s="16" t="s">
        <v>17</v>
      </c>
      <c r="FE51" s="16" t="s">
        <v>17</v>
      </c>
    </row>
    <row r="52" spans="1:161" s="10" customFormat="1" ht="30" customHeight="1">
      <c r="A52" s="22">
        <v>38</v>
      </c>
      <c r="B52" s="33" t="s">
        <v>65</v>
      </c>
      <c r="C52" s="45">
        <v>5339</v>
      </c>
      <c r="D52" s="46">
        <f t="shared" si="84"/>
        <v>1468.169943627114</v>
      </c>
      <c r="E52" s="45">
        <v>2227</v>
      </c>
      <c r="F52" s="48">
        <f t="shared" si="98"/>
        <v>5.7265813231931736E-2</v>
      </c>
      <c r="G52" s="45">
        <v>5339</v>
      </c>
      <c r="H52" s="46">
        <f t="shared" si="85"/>
        <v>1511.0519910565195</v>
      </c>
      <c r="I52" s="45">
        <v>2227</v>
      </c>
      <c r="J52" s="48">
        <f t="shared" si="99"/>
        <v>5.8765536296881901E-2</v>
      </c>
      <c r="K52" s="45">
        <v>5339</v>
      </c>
      <c r="L52" s="46">
        <f t="shared" si="86"/>
        <v>1514.2662658120144</v>
      </c>
      <c r="M52" s="45">
        <v>2227</v>
      </c>
      <c r="N52" s="48">
        <f t="shared" si="100"/>
        <v>5.8195247698281646E-2</v>
      </c>
      <c r="O52" s="45">
        <v>5339</v>
      </c>
      <c r="P52" s="46">
        <f t="shared" si="87"/>
        <v>1498.372249663224</v>
      </c>
      <c r="Q52" s="45">
        <v>2227</v>
      </c>
      <c r="R52" s="48">
        <f t="shared" si="101"/>
        <v>5.9788065006941213E-2</v>
      </c>
      <c r="S52" s="45">
        <v>5339</v>
      </c>
      <c r="T52" s="46">
        <f t="shared" si="88"/>
        <v>1592.2579105902</v>
      </c>
      <c r="U52" s="45">
        <v>2227</v>
      </c>
      <c r="V52" s="48">
        <f t="shared" si="102"/>
        <v>6.2399801577784679E-2</v>
      </c>
      <c r="W52" s="45">
        <v>5339</v>
      </c>
      <c r="X52" s="46">
        <f t="shared" si="89"/>
        <v>1847.5327012249982</v>
      </c>
      <c r="Y52" s="45">
        <v>2227</v>
      </c>
      <c r="Z52" s="48">
        <f t="shared" si="103"/>
        <v>6.4179127848550954E-2</v>
      </c>
      <c r="AA52" s="45">
        <v>5339</v>
      </c>
      <c r="AB52" s="46">
        <f t="shared" si="90"/>
        <v>1800.3102239007285</v>
      </c>
      <c r="AC52" s="45">
        <v>2227</v>
      </c>
      <c r="AD52" s="48">
        <f t="shared" si="104"/>
        <v>6.5014405083064553E-2</v>
      </c>
      <c r="AE52" s="24">
        <v>2271</v>
      </c>
      <c r="AF52" s="25">
        <f t="shared" si="91"/>
        <v>790.73816155988857</v>
      </c>
      <c r="AG52" s="24">
        <v>1767</v>
      </c>
      <c r="AH52" s="27">
        <f t="shared" si="105"/>
        <v>2.7758285537281401E-2</v>
      </c>
      <c r="AI52" s="24">
        <v>2128</v>
      </c>
      <c r="AJ52" s="25">
        <f t="shared" si="92"/>
        <v>717.5855673579498</v>
      </c>
      <c r="AK52" s="24">
        <v>1747</v>
      </c>
      <c r="AL52" s="27">
        <f t="shared" si="106"/>
        <v>2.5734576191503076E-2</v>
      </c>
      <c r="AM52" s="24">
        <v>2050</v>
      </c>
      <c r="AN52" s="25">
        <f t="shared" si="93"/>
        <v>691.05005899207822</v>
      </c>
      <c r="AO52" s="24">
        <v>1741</v>
      </c>
      <c r="AP52" s="27">
        <f t="shared" si="107"/>
        <v>2.4295110247166334E-2</v>
      </c>
      <c r="AQ52" s="45">
        <v>2050</v>
      </c>
      <c r="AR52" s="46">
        <f t="shared" si="94"/>
        <v>701.23828418964217</v>
      </c>
      <c r="AS52" s="45">
        <v>1741</v>
      </c>
      <c r="AT52" s="48">
        <f t="shared" si="108"/>
        <v>2.4039926304589444E-2</v>
      </c>
      <c r="AU52" s="26">
        <v>1867</v>
      </c>
      <c r="AV52" s="25">
        <f t="shared" si="109"/>
        <v>653.6657096841958</v>
      </c>
      <c r="AW52" s="28">
        <v>1704</v>
      </c>
      <c r="AX52" s="29">
        <f t="shared" si="110"/>
        <v>2.1573054913348665E-2</v>
      </c>
      <c r="AY52" s="28">
        <v>1819</v>
      </c>
      <c r="AZ52" s="30">
        <f t="shared" si="111"/>
        <v>616.73560724215099</v>
      </c>
      <c r="BA52" s="28">
        <v>1700</v>
      </c>
      <c r="BB52" s="29">
        <f t="shared" si="112"/>
        <v>2.0832618295322135E-2</v>
      </c>
      <c r="BC52" s="28">
        <v>1779</v>
      </c>
      <c r="BD52" s="30">
        <f t="shared" si="113"/>
        <v>615.74138169735568</v>
      </c>
      <c r="BE52" s="28">
        <v>1686</v>
      </c>
      <c r="BF52" s="29">
        <f t="shared" si="114"/>
        <v>1.9738452062724336E-2</v>
      </c>
      <c r="BG52" s="31"/>
      <c r="BH52" s="21"/>
      <c r="BI52" s="9">
        <f t="shared" si="28"/>
        <v>615.74138169735568</v>
      </c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/>
      <c r="CX52" s="9"/>
      <c r="CY52" s="9"/>
      <c r="CZ52" s="9"/>
      <c r="DA52" s="9"/>
      <c r="DB52" s="9"/>
      <c r="DC52" s="9"/>
      <c r="DD52" s="9"/>
      <c r="DE52" s="9"/>
      <c r="DF52" s="9"/>
      <c r="DG52" s="9"/>
      <c r="DH52" s="9"/>
      <c r="DI52" s="9"/>
      <c r="DJ52" s="9"/>
      <c r="DK52" s="9"/>
      <c r="DL52" s="9"/>
      <c r="DM52" s="9"/>
      <c r="DN52" s="9"/>
      <c r="DO52" s="9"/>
      <c r="DP52" s="9"/>
      <c r="DQ52" s="9"/>
      <c r="DR52" s="9"/>
      <c r="DS52" s="9"/>
      <c r="DT52" s="9"/>
      <c r="DU52" s="9"/>
      <c r="DV52" s="9"/>
      <c r="DW52" s="9"/>
      <c r="DX52" s="9"/>
      <c r="DY52" s="9"/>
      <c r="DZ52" s="9"/>
      <c r="EA52" s="9"/>
      <c r="EB52" s="9"/>
      <c r="EC52" s="9"/>
      <c r="ED52" s="9"/>
      <c r="EE52" s="9"/>
      <c r="EF52" s="9"/>
      <c r="EG52" s="9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6"/>
      <c r="ET52" s="16"/>
      <c r="EU52" s="16"/>
      <c r="EV52" s="16"/>
      <c r="EW52" s="16"/>
      <c r="EX52" s="16"/>
      <c r="EY52" s="16"/>
      <c r="EZ52" s="16"/>
      <c r="FA52" s="16"/>
      <c r="FB52" s="16"/>
      <c r="FC52" s="16"/>
      <c r="FD52" s="16"/>
      <c r="FE52" s="16"/>
    </row>
    <row r="53" spans="1:161" s="10" customFormat="1" ht="30" customHeight="1">
      <c r="A53" s="22">
        <v>39</v>
      </c>
      <c r="B53" s="23" t="s">
        <v>66</v>
      </c>
      <c r="C53" s="24">
        <v>316</v>
      </c>
      <c r="D53" s="25">
        <f t="shared" si="84"/>
        <v>86.896741372198548</v>
      </c>
      <c r="E53" s="26">
        <v>28</v>
      </c>
      <c r="F53" s="27">
        <f t="shared" si="98"/>
        <v>3.3893981984061492E-3</v>
      </c>
      <c r="G53" s="24">
        <v>952</v>
      </c>
      <c r="H53" s="25">
        <f t="shared" si="85"/>
        <v>269.43650411796335</v>
      </c>
      <c r="I53" s="26">
        <v>33</v>
      </c>
      <c r="J53" s="27">
        <f t="shared" si="99"/>
        <v>1.0478514807010968E-2</v>
      </c>
      <c r="K53" s="24">
        <v>998</v>
      </c>
      <c r="L53" s="25">
        <f t="shared" si="86"/>
        <v>283.0563276419536</v>
      </c>
      <c r="M53" s="26">
        <v>32</v>
      </c>
      <c r="N53" s="27">
        <f t="shared" si="100"/>
        <v>1.0878227608706702E-2</v>
      </c>
      <c r="O53" s="45">
        <v>998</v>
      </c>
      <c r="P53" s="46">
        <f t="shared" si="87"/>
        <v>280.08531656937583</v>
      </c>
      <c r="Q53" s="47">
        <v>32</v>
      </c>
      <c r="R53" s="48">
        <f t="shared" si="101"/>
        <v>1.1175967199274646E-2</v>
      </c>
      <c r="S53" s="24">
        <v>1679</v>
      </c>
      <c r="T53" s="25">
        <f t="shared" si="88"/>
        <v>500.73066714383702</v>
      </c>
      <c r="U53" s="26">
        <v>48</v>
      </c>
      <c r="V53" s="27">
        <f t="shared" si="102"/>
        <v>1.9623387684791244E-2</v>
      </c>
      <c r="W53" s="24">
        <v>1770</v>
      </c>
      <c r="X53" s="25">
        <f t="shared" si="89"/>
        <v>612.49913488822756</v>
      </c>
      <c r="Y53" s="26">
        <v>50</v>
      </c>
      <c r="Z53" s="27">
        <f t="shared" si="103"/>
        <v>2.1276841410738941E-2</v>
      </c>
      <c r="AA53" s="24">
        <v>1713</v>
      </c>
      <c r="AB53" s="25">
        <f t="shared" si="90"/>
        <v>577.62341516050719</v>
      </c>
      <c r="AC53" s="26">
        <v>50</v>
      </c>
      <c r="AD53" s="27">
        <f t="shared" si="104"/>
        <v>2.0859650853584863E-2</v>
      </c>
      <c r="AE53" s="24">
        <v>1721</v>
      </c>
      <c r="AF53" s="25">
        <f t="shared" si="91"/>
        <v>599.23398328690814</v>
      </c>
      <c r="AG53" s="26">
        <v>51</v>
      </c>
      <c r="AH53" s="27">
        <f t="shared" si="105"/>
        <v>2.1035671250401271E-2</v>
      </c>
      <c r="AI53" s="24">
        <v>1641</v>
      </c>
      <c r="AJ53" s="25">
        <f t="shared" si="92"/>
        <v>553.36368234699034</v>
      </c>
      <c r="AK53" s="26">
        <v>48</v>
      </c>
      <c r="AL53" s="27">
        <f t="shared" si="106"/>
        <v>1.9845131358203261E-2</v>
      </c>
      <c r="AM53" s="24">
        <v>1589</v>
      </c>
      <c r="AN53" s="25">
        <f t="shared" si="93"/>
        <v>535.64807011629864</v>
      </c>
      <c r="AO53" s="26">
        <v>48</v>
      </c>
      <c r="AP53" s="27">
        <f t="shared" si="107"/>
        <v>1.8831673259876735E-2</v>
      </c>
      <c r="AQ53" s="24">
        <v>1537</v>
      </c>
      <c r="AR53" s="25">
        <f t="shared" si="94"/>
        <v>525.7576794143805</v>
      </c>
      <c r="AS53" s="26">
        <v>44</v>
      </c>
      <c r="AT53" s="27">
        <f t="shared" si="108"/>
        <v>1.8024081331782429E-2</v>
      </c>
      <c r="AU53" s="26">
        <v>1489</v>
      </c>
      <c r="AV53" s="25">
        <f t="shared" si="109"/>
        <v>521.32203627196975</v>
      </c>
      <c r="AW53" s="28">
        <v>44</v>
      </c>
      <c r="AX53" s="29">
        <f t="shared" si="110"/>
        <v>1.7205291251192373E-2</v>
      </c>
      <c r="AY53" s="28">
        <v>1431</v>
      </c>
      <c r="AZ53" s="30">
        <f t="shared" si="111"/>
        <v>485.18342713772296</v>
      </c>
      <c r="BA53" s="28">
        <v>44</v>
      </c>
      <c r="BB53" s="29">
        <f t="shared" si="112"/>
        <v>1.6388937207589872E-2</v>
      </c>
      <c r="BC53" s="42">
        <v>1431</v>
      </c>
      <c r="BD53" s="43">
        <f t="shared" si="113"/>
        <v>495.29281461996396</v>
      </c>
      <c r="BE53" s="42">
        <v>44</v>
      </c>
      <c r="BF53" s="44">
        <f t="shared" si="114"/>
        <v>1.5877304610319571E-2</v>
      </c>
      <c r="BG53" s="31" t="s">
        <v>34</v>
      </c>
      <c r="BH53" s="21"/>
      <c r="BI53" s="9">
        <f t="shared" si="28"/>
        <v>495.29281461996396</v>
      </c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9"/>
      <c r="DE53" s="9"/>
      <c r="DF53" s="9"/>
      <c r="DG53" s="9"/>
      <c r="DH53" s="9"/>
      <c r="DI53" s="9"/>
      <c r="DJ53" s="9"/>
      <c r="DK53" s="9"/>
      <c r="DL53" s="9"/>
      <c r="DM53" s="9"/>
      <c r="DN53" s="9"/>
      <c r="DO53" s="9"/>
      <c r="DP53" s="9"/>
      <c r="DQ53" s="9"/>
      <c r="DR53" s="9"/>
      <c r="DS53" s="9"/>
      <c r="DT53" s="9"/>
      <c r="DU53" s="9"/>
      <c r="DV53" s="9"/>
      <c r="DW53" s="9"/>
      <c r="DX53" s="9"/>
      <c r="DY53" s="9"/>
      <c r="DZ53" s="9"/>
      <c r="EA53" s="9"/>
      <c r="EB53" s="9"/>
      <c r="EC53" s="9"/>
      <c r="ED53" s="9"/>
      <c r="EE53" s="9"/>
      <c r="EF53" s="9"/>
      <c r="EG53" s="9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  <c r="EV53" s="16"/>
      <c r="EW53" s="16"/>
      <c r="EX53" s="16"/>
      <c r="EY53" s="16"/>
      <c r="EZ53" s="16"/>
      <c r="FA53" s="16"/>
      <c r="FB53" s="16"/>
      <c r="FC53" s="16"/>
      <c r="FD53" s="16"/>
      <c r="FE53" s="16"/>
    </row>
    <row r="54" spans="1:161" s="10" customFormat="1" ht="30" customHeight="1">
      <c r="A54" s="22">
        <v>40</v>
      </c>
      <c r="B54" s="33" t="s">
        <v>67</v>
      </c>
      <c r="C54" s="24">
        <v>2284</v>
      </c>
      <c r="D54" s="25">
        <f t="shared" si="84"/>
        <v>628.07644713323248</v>
      </c>
      <c r="E54" s="26">
        <v>288</v>
      </c>
      <c r="F54" s="27">
        <f t="shared" si="98"/>
        <v>2.4498055332783684E-2</v>
      </c>
      <c r="G54" s="24">
        <v>2752</v>
      </c>
      <c r="H54" s="25">
        <f t="shared" si="85"/>
        <v>778.87527240823022</v>
      </c>
      <c r="I54" s="26">
        <v>277</v>
      </c>
      <c r="J54" s="27">
        <f t="shared" si="99"/>
        <v>3.0290832719426664E-2</v>
      </c>
      <c r="K54" s="24">
        <v>2529</v>
      </c>
      <c r="L54" s="25">
        <f t="shared" si="86"/>
        <v>717.2840206477963</v>
      </c>
      <c r="M54" s="26">
        <v>267</v>
      </c>
      <c r="N54" s="27">
        <f t="shared" si="100"/>
        <v>2.7566169962343939E-2</v>
      </c>
      <c r="O54" s="24">
        <v>2389</v>
      </c>
      <c r="P54" s="25">
        <f t="shared" si="87"/>
        <v>670.46475078581045</v>
      </c>
      <c r="Q54" s="26">
        <v>254</v>
      </c>
      <c r="R54" s="27">
        <f t="shared" si="101"/>
        <v>2.6752891421910948E-2</v>
      </c>
      <c r="S54" s="24">
        <v>2098</v>
      </c>
      <c r="T54" s="25">
        <f t="shared" si="88"/>
        <v>625.68966031433604</v>
      </c>
      <c r="U54" s="26">
        <v>237</v>
      </c>
      <c r="V54" s="27">
        <f t="shared" si="102"/>
        <v>2.4520468947404433E-2</v>
      </c>
      <c r="W54" s="24">
        <v>1822</v>
      </c>
      <c r="X54" s="25">
        <f t="shared" si="89"/>
        <v>630.49345975500034</v>
      </c>
      <c r="Y54" s="26">
        <v>213</v>
      </c>
      <c r="Z54" s="27">
        <f t="shared" si="103"/>
        <v>2.1901923757269123E-2</v>
      </c>
      <c r="AA54" s="24">
        <v>1618</v>
      </c>
      <c r="AB54" s="25">
        <f t="shared" si="90"/>
        <v>545.5894254113839</v>
      </c>
      <c r="AC54" s="26">
        <v>205</v>
      </c>
      <c r="AD54" s="27">
        <f t="shared" si="104"/>
        <v>1.970281090548763E-2</v>
      </c>
      <c r="AE54" s="24">
        <v>1408</v>
      </c>
      <c r="AF54" s="25">
        <f t="shared" si="91"/>
        <v>490.25069637883013</v>
      </c>
      <c r="AG54" s="26">
        <v>125</v>
      </c>
      <c r="AH54" s="27">
        <f t="shared" si="105"/>
        <v>1.7209892574413126E-2</v>
      </c>
      <c r="AI54" s="45">
        <v>1408</v>
      </c>
      <c r="AJ54" s="46">
        <f t="shared" si="92"/>
        <v>474.79345810150056</v>
      </c>
      <c r="AK54" s="47">
        <v>125</v>
      </c>
      <c r="AL54" s="48">
        <f t="shared" si="106"/>
        <v>1.7027388758287746E-2</v>
      </c>
      <c r="AM54" s="24">
        <v>527</v>
      </c>
      <c r="AN54" s="25">
        <f t="shared" si="93"/>
        <v>177.65042979942695</v>
      </c>
      <c r="AO54" s="26">
        <v>85</v>
      </c>
      <c r="AP54" s="27">
        <f t="shared" si="107"/>
        <v>6.2456210245154442E-3</v>
      </c>
      <c r="AQ54" s="24">
        <v>497</v>
      </c>
      <c r="AR54" s="25">
        <f t="shared" si="94"/>
        <v>170.00752548402545</v>
      </c>
      <c r="AS54" s="26">
        <v>76</v>
      </c>
      <c r="AT54" s="27">
        <f t="shared" si="108"/>
        <v>5.8282162796980267E-3</v>
      </c>
      <c r="AU54" s="26">
        <v>501</v>
      </c>
      <c r="AV54" s="25">
        <f t="shared" si="109"/>
        <v>175.40788460191865</v>
      </c>
      <c r="AW54" s="28">
        <v>175</v>
      </c>
      <c r="AX54" s="29">
        <f t="shared" si="110"/>
        <v>5.789020091905561E-3</v>
      </c>
      <c r="AY54" s="28">
        <v>525</v>
      </c>
      <c r="AZ54" s="30">
        <f t="shared" si="111"/>
        <v>178.00230555367193</v>
      </c>
      <c r="BA54" s="28">
        <v>53</v>
      </c>
      <c r="BB54" s="29">
        <f t="shared" si="112"/>
        <v>6.012712812008862E-3</v>
      </c>
      <c r="BC54" s="28">
        <v>508</v>
      </c>
      <c r="BD54" s="30">
        <f t="shared" si="113"/>
        <v>175.82721860722691</v>
      </c>
      <c r="BE54" s="28">
        <v>39</v>
      </c>
      <c r="BF54" s="29">
        <f t="shared" si="114"/>
        <v>5.6363876604069484E-3</v>
      </c>
      <c r="BG54" s="31"/>
      <c r="BH54" s="21"/>
      <c r="BI54" s="9">
        <f t="shared" si="28"/>
        <v>175.82721860722691</v>
      </c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9"/>
      <c r="DM54" s="9"/>
      <c r="DN54" s="9"/>
      <c r="DO54" s="9"/>
      <c r="DP54" s="9"/>
      <c r="DQ54" s="9"/>
      <c r="DR54" s="9"/>
      <c r="DS54" s="9"/>
      <c r="DT54" s="9"/>
      <c r="DU54" s="9"/>
      <c r="DV54" s="9"/>
      <c r="DW54" s="9"/>
      <c r="DX54" s="9"/>
      <c r="DY54" s="9"/>
      <c r="DZ54" s="9"/>
      <c r="EA54" s="9"/>
      <c r="EB54" s="9"/>
      <c r="EC54" s="9"/>
      <c r="ED54" s="9"/>
      <c r="EE54" s="9"/>
      <c r="EF54" s="9"/>
      <c r="EG54" s="9"/>
      <c r="EH54" s="16"/>
      <c r="EI54" s="16"/>
      <c r="EJ54" s="16"/>
      <c r="EK54" s="16"/>
      <c r="EL54" s="16"/>
      <c r="EM54" s="16"/>
      <c r="EN54" s="16"/>
      <c r="EO54" s="16"/>
      <c r="EP54" s="16"/>
      <c r="EQ54" s="16"/>
      <c r="ER54" s="16"/>
      <c r="ES54" s="16"/>
      <c r="ET54" s="16"/>
      <c r="EU54" s="16"/>
      <c r="EV54" s="16"/>
      <c r="EW54" s="16"/>
      <c r="EX54" s="16"/>
      <c r="EY54" s="16"/>
      <c r="EZ54" s="16"/>
      <c r="FA54" s="16"/>
      <c r="FB54" s="16"/>
      <c r="FC54" s="16"/>
      <c r="FD54" s="16"/>
      <c r="FE54" s="16"/>
    </row>
    <row r="55" spans="1:161" s="10" customFormat="1" ht="30" customHeight="1">
      <c r="A55" s="22">
        <v>41</v>
      </c>
      <c r="B55" s="23" t="s">
        <v>68</v>
      </c>
      <c r="C55" s="47">
        <v>32</v>
      </c>
      <c r="D55" s="46">
        <f t="shared" ref="D55:D63" si="115">C55/$C$72</f>
        <v>8.7996700123745359</v>
      </c>
      <c r="E55" s="47">
        <v>2</v>
      </c>
      <c r="F55" s="48">
        <f t="shared" si="98"/>
        <v>3.4323019730695179E-4</v>
      </c>
      <c r="G55" s="47">
        <v>32</v>
      </c>
      <c r="H55" s="46">
        <f t="shared" ref="H55:H63" si="116">G55/$H$72</f>
        <v>9.0566892140491895</v>
      </c>
      <c r="I55" s="47">
        <v>2</v>
      </c>
      <c r="J55" s="48">
        <f t="shared" si="99"/>
        <v>3.5221898510961244E-4</v>
      </c>
      <c r="K55" s="47">
        <v>32</v>
      </c>
      <c r="L55" s="46">
        <f t="shared" ref="L55:L63" si="117">K55/$L$72</f>
        <v>9.0759543933291749</v>
      </c>
      <c r="M55" s="47">
        <v>2</v>
      </c>
      <c r="N55" s="48">
        <f t="shared" si="100"/>
        <v>3.4880088524911275E-4</v>
      </c>
      <c r="O55" s="47">
        <v>32</v>
      </c>
      <c r="P55" s="46">
        <f t="shared" ref="P55:P63" si="118">O55/$P$72</f>
        <v>8.9806915132465193</v>
      </c>
      <c r="Q55" s="47">
        <v>2</v>
      </c>
      <c r="R55" s="48">
        <f t="shared" si="101"/>
        <v>3.5834764566812489E-4</v>
      </c>
      <c r="S55" s="47">
        <v>32</v>
      </c>
      <c r="T55" s="46">
        <f t="shared" ref="T55:T63" si="119">S55/$T$72</f>
        <v>9.5434075929736668</v>
      </c>
      <c r="U55" s="47">
        <v>2</v>
      </c>
      <c r="V55" s="48">
        <f t="shared" si="102"/>
        <v>3.7400143294420485E-4</v>
      </c>
      <c r="W55" s="47">
        <v>32</v>
      </c>
      <c r="X55" s="46">
        <f t="shared" ref="X55:X63" si="120">W55/$X$72</f>
        <v>11.073430687244791</v>
      </c>
      <c r="Y55" s="47">
        <v>2</v>
      </c>
      <c r="Z55" s="48">
        <f t="shared" si="103"/>
        <v>3.8466605940318981E-4</v>
      </c>
      <c r="AA55" s="47">
        <v>32</v>
      </c>
      <c r="AB55" s="46">
        <f t="shared" ref="AB55:AB63" si="121">AA55/$AB$72</f>
        <v>10.790396547073106</v>
      </c>
      <c r="AC55" s="47">
        <v>2</v>
      </c>
      <c r="AD55" s="48">
        <f t="shared" si="104"/>
        <v>3.8967240356959466E-4</v>
      </c>
      <c r="AE55" s="47">
        <v>32</v>
      </c>
      <c r="AF55" s="46">
        <f t="shared" ref="AF55:AF63" si="122">AE55/$AF$72</f>
        <v>11.142061281337048</v>
      </c>
      <c r="AG55" s="47">
        <v>2</v>
      </c>
      <c r="AH55" s="48">
        <f t="shared" si="105"/>
        <v>3.9113392214575282E-4</v>
      </c>
      <c r="AI55" s="47">
        <v>32</v>
      </c>
      <c r="AJ55" s="46">
        <f t="shared" ref="AJ55:AJ63" si="123">AI55/$AJ$72</f>
        <v>10.790760411397741</v>
      </c>
      <c r="AK55" s="47">
        <v>2</v>
      </c>
      <c r="AL55" s="48">
        <f t="shared" si="106"/>
        <v>3.869861081429034E-4</v>
      </c>
      <c r="AM55" s="47">
        <v>32</v>
      </c>
      <c r="AN55" s="46">
        <f t="shared" ref="AN55:AN63" si="124">AM55/$AN$72</f>
        <v>10.787122872071466</v>
      </c>
      <c r="AO55" s="47">
        <v>2</v>
      </c>
      <c r="AP55" s="48">
        <f t="shared" si="107"/>
        <v>3.7924074532162092E-4</v>
      </c>
      <c r="AQ55" s="47">
        <v>32</v>
      </c>
      <c r="AR55" s="46">
        <f t="shared" ref="AR55:AR63" si="125">AQ55/$AR$72</f>
        <v>10.946158582472464</v>
      </c>
      <c r="AS55" s="47">
        <v>2</v>
      </c>
      <c r="AT55" s="48">
        <f t="shared" si="108"/>
        <v>3.7525738621798158E-4</v>
      </c>
      <c r="AU55" s="47">
        <v>32</v>
      </c>
      <c r="AV55" s="46">
        <f t="shared" si="109"/>
        <v>11.203697220082628</v>
      </c>
      <c r="AW55" s="42">
        <v>2</v>
      </c>
      <c r="AX55" s="44">
        <f t="shared" si="110"/>
        <v>3.6975777034127332E-4</v>
      </c>
      <c r="AY55" s="42">
        <v>32</v>
      </c>
      <c r="AZ55" s="43">
        <f t="shared" si="111"/>
        <v>10.849664338509529</v>
      </c>
      <c r="BA55" s="42">
        <v>2</v>
      </c>
      <c r="BB55" s="44">
        <f t="shared" si="112"/>
        <v>3.6648916187482594E-4</v>
      </c>
      <c r="BC55" s="42">
        <v>32</v>
      </c>
      <c r="BD55" s="43">
        <f t="shared" si="113"/>
        <v>11.075730305967049</v>
      </c>
      <c r="BE55" s="42">
        <v>2</v>
      </c>
      <c r="BF55" s="44">
        <f t="shared" si="114"/>
        <v>3.5504804160043767E-4</v>
      </c>
      <c r="BG55" s="31" t="s">
        <v>34</v>
      </c>
      <c r="BH55" s="21"/>
      <c r="BI55" s="9">
        <f t="shared" si="28"/>
        <v>11.075730305967049</v>
      </c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  <c r="CV55" s="9"/>
      <c r="CW55" s="9"/>
      <c r="CX55" s="9"/>
      <c r="CY55" s="9"/>
      <c r="CZ55" s="9"/>
      <c r="DA55" s="9"/>
      <c r="DB55" s="9"/>
      <c r="DC55" s="9"/>
      <c r="DD55" s="9"/>
      <c r="DE55" s="9"/>
      <c r="DF55" s="9"/>
      <c r="DG55" s="9"/>
      <c r="DH55" s="9"/>
      <c r="DI55" s="9"/>
      <c r="DJ55" s="9"/>
      <c r="DK55" s="9"/>
      <c r="DL55" s="9"/>
      <c r="DM55" s="9"/>
      <c r="DN55" s="9"/>
      <c r="DO55" s="9"/>
      <c r="DP55" s="9"/>
      <c r="DQ55" s="9"/>
      <c r="DR55" s="9"/>
      <c r="DS55" s="9"/>
      <c r="DT55" s="9"/>
      <c r="DU55" s="9"/>
      <c r="DV55" s="9"/>
      <c r="DW55" s="9"/>
      <c r="DX55" s="9"/>
      <c r="DY55" s="9"/>
      <c r="DZ55" s="9"/>
      <c r="EA55" s="9"/>
      <c r="EB55" s="9"/>
      <c r="EC55" s="9"/>
      <c r="ED55" s="9"/>
      <c r="EE55" s="9"/>
      <c r="EF55" s="9"/>
      <c r="EG55" s="9"/>
      <c r="EH55" s="16"/>
      <c r="EI55" s="16"/>
      <c r="EJ55" s="16"/>
      <c r="EK55" s="16"/>
      <c r="EL55" s="16"/>
      <c r="EM55" s="16"/>
      <c r="EN55" s="16"/>
      <c r="EO55" s="16"/>
      <c r="EP55" s="16"/>
      <c r="EQ55" s="16"/>
      <c r="ER55" s="16"/>
      <c r="ES55" s="16"/>
      <c r="ET55" s="16"/>
      <c r="EU55" s="16"/>
      <c r="EV55" s="16"/>
      <c r="EW55" s="16"/>
      <c r="EX55" s="16"/>
      <c r="EY55" s="16"/>
      <c r="EZ55" s="16"/>
      <c r="FA55" s="16"/>
      <c r="FB55" s="16"/>
      <c r="FC55" s="16"/>
      <c r="FD55" s="16"/>
      <c r="FE55" s="16"/>
    </row>
    <row r="56" spans="1:161" s="10" customFormat="1" ht="30" customHeight="1">
      <c r="A56" s="22">
        <v>42</v>
      </c>
      <c r="B56" s="79" t="s">
        <v>69</v>
      </c>
      <c r="C56" s="24">
        <v>118079</v>
      </c>
      <c r="D56" s="25">
        <f t="shared" si="115"/>
        <v>32470.507355974154</v>
      </c>
      <c r="E56" s="24">
        <v>306</v>
      </c>
      <c r="F56" s="27">
        <f t="shared" si="98"/>
        <v>1.2665087021189863</v>
      </c>
      <c r="G56" s="24">
        <v>111633</v>
      </c>
      <c r="H56" s="25">
        <f t="shared" si="116"/>
        <v>31594.543344748534</v>
      </c>
      <c r="I56" s="24">
        <v>293</v>
      </c>
      <c r="J56" s="27">
        <f t="shared" si="99"/>
        <v>1.2287269363981677</v>
      </c>
      <c r="K56" s="24">
        <v>105908</v>
      </c>
      <c r="L56" s="25">
        <f t="shared" si="117"/>
        <v>30038.005559022069</v>
      </c>
      <c r="M56" s="24">
        <v>284</v>
      </c>
      <c r="N56" s="27">
        <f t="shared" si="100"/>
        <v>1.1544001298425948</v>
      </c>
      <c r="O56" s="24">
        <v>103609</v>
      </c>
      <c r="P56" s="25">
        <f t="shared" si="118"/>
        <v>29077.51459362371</v>
      </c>
      <c r="Q56" s="24">
        <v>274</v>
      </c>
      <c r="R56" s="27">
        <f t="shared" si="101"/>
        <v>1.1602512881258984</v>
      </c>
      <c r="S56" s="24">
        <v>99687</v>
      </c>
      <c r="T56" s="25">
        <f t="shared" si="119"/>
        <v>29729.802272523932</v>
      </c>
      <c r="U56" s="24">
        <v>265</v>
      </c>
      <c r="V56" s="27">
        <f t="shared" si="102"/>
        <v>1.1650962764346544</v>
      </c>
      <c r="W56" s="24">
        <v>84902</v>
      </c>
      <c r="X56" s="25">
        <f t="shared" si="120"/>
        <v>29379.887881514289</v>
      </c>
      <c r="Y56" s="24">
        <v>248</v>
      </c>
      <c r="Z56" s="27">
        <f t="shared" si="103"/>
        <v>1.0205911804828007</v>
      </c>
      <c r="AA56" s="24">
        <v>83196</v>
      </c>
      <c r="AB56" s="25">
        <f t="shared" si="121"/>
        <v>28053.682222821692</v>
      </c>
      <c r="AC56" s="24">
        <v>233</v>
      </c>
      <c r="AD56" s="27">
        <f t="shared" si="104"/>
        <v>1.0130995402304999</v>
      </c>
      <c r="AE56" s="45">
        <v>83196</v>
      </c>
      <c r="AF56" s="46">
        <f t="shared" si="122"/>
        <v>28967.966573816157</v>
      </c>
      <c r="AG56" s="45">
        <v>233</v>
      </c>
      <c r="AH56" s="48">
        <f t="shared" si="105"/>
        <v>1.0168993058386893</v>
      </c>
      <c r="AI56" s="45">
        <v>83196</v>
      </c>
      <c r="AJ56" s="46">
        <f t="shared" si="123"/>
        <v>28054.628224582702</v>
      </c>
      <c r="AK56" s="45">
        <v>233</v>
      </c>
      <c r="AL56" s="48">
        <f t="shared" si="106"/>
        <v>1.0061155079080308</v>
      </c>
      <c r="AM56" s="45">
        <v>83196</v>
      </c>
      <c r="AN56" s="46">
        <f t="shared" si="124"/>
        <v>28045.1710770268</v>
      </c>
      <c r="AO56" s="45">
        <v>233</v>
      </c>
      <c r="AP56" s="48">
        <f t="shared" si="107"/>
        <v>0.98597853274304903</v>
      </c>
      <c r="AQ56" s="45">
        <v>83196</v>
      </c>
      <c r="AR56" s="46">
        <f t="shared" si="125"/>
        <v>28458.644044605597</v>
      </c>
      <c r="AS56" s="45">
        <v>233</v>
      </c>
      <c r="AT56" s="48">
        <f t="shared" si="108"/>
        <v>0.97562229699347491</v>
      </c>
      <c r="AU56" s="47">
        <v>83196</v>
      </c>
      <c r="AV56" s="46">
        <f t="shared" si="109"/>
        <v>29128.212310062321</v>
      </c>
      <c r="AW56" s="42">
        <v>233</v>
      </c>
      <c r="AX56" s="44">
        <f t="shared" si="110"/>
        <v>0.96132398316601786</v>
      </c>
      <c r="AY56" s="42"/>
      <c r="AZ56" s="30">
        <f t="shared" si="111"/>
        <v>0</v>
      </c>
      <c r="BA56" s="42"/>
      <c r="BB56" s="29">
        <f t="shared" si="112"/>
        <v>0</v>
      </c>
      <c r="BC56" s="42"/>
      <c r="BD56" s="30">
        <f t="shared" si="113"/>
        <v>0</v>
      </c>
      <c r="BE56" s="42"/>
      <c r="BF56" s="29">
        <f t="shared" si="114"/>
        <v>0</v>
      </c>
      <c r="BG56" s="31"/>
      <c r="BH56" s="21"/>
      <c r="BI56" s="9">
        <f t="shared" si="28"/>
        <v>0</v>
      </c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  <c r="CV56" s="9"/>
      <c r="CW56" s="9"/>
      <c r="CX56" s="9"/>
      <c r="CY56" s="9"/>
      <c r="CZ56" s="9"/>
      <c r="DA56" s="9"/>
      <c r="DB56" s="9"/>
      <c r="DC56" s="9"/>
      <c r="DD56" s="9"/>
      <c r="DE56" s="9"/>
      <c r="DF56" s="9"/>
      <c r="DG56" s="9"/>
      <c r="DH56" s="9"/>
      <c r="DI56" s="9"/>
      <c r="DJ56" s="9"/>
      <c r="DK56" s="9"/>
      <c r="DL56" s="9"/>
      <c r="DM56" s="9"/>
      <c r="DN56" s="9"/>
      <c r="DO56" s="9"/>
      <c r="DP56" s="9"/>
      <c r="DQ56" s="9"/>
      <c r="DR56" s="9"/>
      <c r="DS56" s="9"/>
      <c r="DT56" s="9"/>
      <c r="DU56" s="9"/>
      <c r="DV56" s="9"/>
      <c r="DW56" s="9"/>
      <c r="DX56" s="9"/>
      <c r="DY56" s="9"/>
      <c r="DZ56" s="9"/>
      <c r="EA56" s="9"/>
      <c r="EB56" s="9"/>
      <c r="EC56" s="9"/>
      <c r="ED56" s="9"/>
      <c r="EE56" s="9"/>
      <c r="EF56" s="9"/>
      <c r="EG56" s="9"/>
      <c r="EH56" s="16" t="s">
        <v>17</v>
      </c>
      <c r="EI56" s="16" t="s">
        <v>17</v>
      </c>
      <c r="EJ56" s="16" t="s">
        <v>17</v>
      </c>
      <c r="EK56" s="16" t="s">
        <v>17</v>
      </c>
      <c r="EL56" s="16" t="s">
        <v>17</v>
      </c>
      <c r="EM56" s="16" t="s">
        <v>17</v>
      </c>
      <c r="EN56" s="16" t="s">
        <v>17</v>
      </c>
      <c r="EO56" s="16" t="s">
        <v>17</v>
      </c>
      <c r="EP56" s="16" t="s">
        <v>17</v>
      </c>
      <c r="EQ56" s="16" t="s">
        <v>17</v>
      </c>
      <c r="ER56" s="16" t="s">
        <v>17</v>
      </c>
      <c r="ES56" s="16" t="s">
        <v>17</v>
      </c>
      <c r="ET56" s="16" t="s">
        <v>17</v>
      </c>
      <c r="EU56" s="16" t="s">
        <v>17</v>
      </c>
      <c r="EV56" s="16" t="s">
        <v>17</v>
      </c>
      <c r="EW56" s="16" t="s">
        <v>17</v>
      </c>
      <c r="EX56" s="16" t="s">
        <v>17</v>
      </c>
      <c r="EY56" s="16" t="s">
        <v>17</v>
      </c>
      <c r="EZ56" s="16" t="s">
        <v>17</v>
      </c>
      <c r="FA56" s="16" t="s">
        <v>17</v>
      </c>
      <c r="FB56" s="16" t="s">
        <v>17</v>
      </c>
      <c r="FC56" s="16" t="s">
        <v>17</v>
      </c>
      <c r="FD56" s="16" t="s">
        <v>17</v>
      </c>
      <c r="FE56" s="16" t="s">
        <v>17</v>
      </c>
    </row>
    <row r="57" spans="1:161" s="10" customFormat="1" ht="30" customHeight="1">
      <c r="A57" s="22">
        <v>43</v>
      </c>
      <c r="B57" s="79" t="s">
        <v>70</v>
      </c>
      <c r="C57" s="45">
        <v>65913</v>
      </c>
      <c r="D57" s="46">
        <f t="shared" si="115"/>
        <v>18125.395297676339</v>
      </c>
      <c r="E57" s="47">
        <v>2495</v>
      </c>
      <c r="F57" s="48">
        <f t="shared" si="98"/>
        <v>0.70697912484665981</v>
      </c>
      <c r="G57" s="45">
        <v>65913</v>
      </c>
      <c r="H57" s="46">
        <f t="shared" si="116"/>
        <v>18654.798630175756</v>
      </c>
      <c r="I57" s="47">
        <v>2495</v>
      </c>
      <c r="J57" s="48">
        <f t="shared" si="99"/>
        <v>0.72549406142280881</v>
      </c>
      <c r="K57" s="45">
        <v>65913</v>
      </c>
      <c r="L57" s="46">
        <f t="shared" si="117"/>
        <v>18694.480685234557</v>
      </c>
      <c r="M57" s="47">
        <v>2495</v>
      </c>
      <c r="N57" s="48">
        <f t="shared" si="100"/>
        <v>0.71845352341952395</v>
      </c>
      <c r="O57" s="45">
        <v>65913</v>
      </c>
      <c r="P57" s="46">
        <f t="shared" si="118"/>
        <v>18498.259991019309</v>
      </c>
      <c r="Q57" s="47">
        <v>2495</v>
      </c>
      <c r="R57" s="48">
        <f t="shared" si="101"/>
        <v>0.73811776152884734</v>
      </c>
      <c r="S57" s="45">
        <v>65913</v>
      </c>
      <c r="T57" s="46">
        <f t="shared" si="119"/>
        <v>19657.332021114791</v>
      </c>
      <c r="U57" s="47">
        <v>2495</v>
      </c>
      <c r="V57" s="48">
        <f t="shared" si="102"/>
        <v>0.77036113905160541</v>
      </c>
      <c r="W57" s="45">
        <v>65913</v>
      </c>
      <c r="X57" s="46">
        <f t="shared" si="120"/>
        <v>22808.844902761437</v>
      </c>
      <c r="Y57" s="47">
        <v>2495</v>
      </c>
      <c r="Z57" s="48">
        <f t="shared" si="103"/>
        <v>0.79232793667007673</v>
      </c>
      <c r="AA57" s="45">
        <v>65913</v>
      </c>
      <c r="AB57" s="46">
        <f t="shared" si="121"/>
        <v>22225.856487725927</v>
      </c>
      <c r="AC57" s="47">
        <v>2495</v>
      </c>
      <c r="AD57" s="48">
        <f t="shared" si="104"/>
        <v>0.8026399105150841</v>
      </c>
      <c r="AE57" s="45">
        <v>65913</v>
      </c>
      <c r="AF57" s="46">
        <f t="shared" si="122"/>
        <v>22950.208913649025</v>
      </c>
      <c r="AG57" s="47">
        <v>2495</v>
      </c>
      <c r="AH57" s="48">
        <f t="shared" si="105"/>
        <v>0.80565031907478146</v>
      </c>
      <c r="AI57" s="45">
        <v>65913</v>
      </c>
      <c r="AJ57" s="46">
        <f t="shared" si="123"/>
        <v>22226.605968639353</v>
      </c>
      <c r="AK57" s="47">
        <v>2495</v>
      </c>
      <c r="AL57" s="48">
        <f t="shared" si="106"/>
        <v>0.79710672956322459</v>
      </c>
      <c r="AM57" s="45">
        <v>65913</v>
      </c>
      <c r="AN57" s="46">
        <f t="shared" si="124"/>
        <v>22219.113433338953</v>
      </c>
      <c r="AO57" s="47">
        <v>2495</v>
      </c>
      <c r="AP57" s="48">
        <f t="shared" si="107"/>
        <v>0.78115297644949988</v>
      </c>
      <c r="AQ57" s="45">
        <v>65913</v>
      </c>
      <c r="AR57" s="46">
        <f t="shared" si="125"/>
        <v>22546.69220770336</v>
      </c>
      <c r="AS57" s="47">
        <v>2495</v>
      </c>
      <c r="AT57" s="48">
        <f t="shared" si="108"/>
        <v>0.77294812805580693</v>
      </c>
      <c r="AU57" s="26">
        <v>0</v>
      </c>
      <c r="AV57" s="25">
        <f t="shared" si="109"/>
        <v>0</v>
      </c>
      <c r="AW57" s="28">
        <v>0</v>
      </c>
      <c r="AX57" s="29">
        <f t="shared" si="110"/>
        <v>0</v>
      </c>
      <c r="AY57" s="28"/>
      <c r="AZ57" s="30">
        <f t="shared" si="111"/>
        <v>0</v>
      </c>
      <c r="BA57" s="28"/>
      <c r="BB57" s="29">
        <f t="shared" si="112"/>
        <v>0</v>
      </c>
      <c r="BC57" s="28"/>
      <c r="BD57" s="30">
        <f t="shared" si="113"/>
        <v>0</v>
      </c>
      <c r="BE57" s="28"/>
      <c r="BF57" s="29">
        <f t="shared" si="114"/>
        <v>0</v>
      </c>
      <c r="BG57" s="31"/>
      <c r="BH57" s="21"/>
      <c r="BI57" s="9">
        <f t="shared" si="28"/>
        <v>0</v>
      </c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9"/>
      <c r="DO57" s="9"/>
      <c r="DP57" s="9"/>
      <c r="DQ57" s="9"/>
      <c r="DR57" s="9"/>
      <c r="DS57" s="9"/>
      <c r="DT57" s="9"/>
      <c r="DU57" s="9"/>
      <c r="DV57" s="9"/>
      <c r="DW57" s="9"/>
      <c r="DX57" s="9"/>
      <c r="DY57" s="9"/>
      <c r="DZ57" s="9"/>
      <c r="EA57" s="9"/>
      <c r="EB57" s="9"/>
      <c r="EC57" s="9"/>
      <c r="ED57" s="9"/>
      <c r="EE57" s="9"/>
      <c r="EF57" s="9"/>
      <c r="EG57" s="9"/>
      <c r="EH57" s="16" t="s">
        <v>17</v>
      </c>
      <c r="EI57" s="16" t="s">
        <v>17</v>
      </c>
      <c r="EJ57" s="16" t="s">
        <v>17</v>
      </c>
      <c r="EK57" s="16" t="s">
        <v>17</v>
      </c>
      <c r="EL57" s="16" t="s">
        <v>17</v>
      </c>
      <c r="EM57" s="16" t="s">
        <v>17</v>
      </c>
      <c r="EN57" s="16" t="s">
        <v>17</v>
      </c>
      <c r="EO57" s="16" t="s">
        <v>17</v>
      </c>
      <c r="EP57" s="16" t="s">
        <v>17</v>
      </c>
      <c r="EQ57" s="16" t="s">
        <v>17</v>
      </c>
      <c r="ER57" s="16" t="s">
        <v>17</v>
      </c>
      <c r="ES57" s="16" t="s">
        <v>17</v>
      </c>
      <c r="ET57" s="16" t="s">
        <v>17</v>
      </c>
      <c r="EU57" s="16" t="s">
        <v>17</v>
      </c>
      <c r="EV57" s="16" t="s">
        <v>17</v>
      </c>
      <c r="EW57" s="16" t="s">
        <v>17</v>
      </c>
      <c r="EX57" s="16" t="s">
        <v>17</v>
      </c>
      <c r="EY57" s="16" t="s">
        <v>17</v>
      </c>
      <c r="EZ57" s="16" t="s">
        <v>17</v>
      </c>
      <c r="FA57" s="16" t="s">
        <v>17</v>
      </c>
      <c r="FB57" s="16" t="s">
        <v>17</v>
      </c>
      <c r="FC57" s="16" t="s">
        <v>17</v>
      </c>
      <c r="FD57" s="16" t="s">
        <v>17</v>
      </c>
      <c r="FE57" s="16" t="s">
        <v>17</v>
      </c>
    </row>
    <row r="58" spans="1:161" s="10" customFormat="1" ht="30" customHeight="1">
      <c r="A58" s="22">
        <f t="shared" ref="A58:A63" si="126">A57+1</f>
        <v>44</v>
      </c>
      <c r="B58" s="79" t="s">
        <v>71</v>
      </c>
      <c r="C58" s="24">
        <v>187189</v>
      </c>
      <c r="D58" s="25">
        <f t="shared" si="115"/>
        <v>51475.044685824287</v>
      </c>
      <c r="E58" s="24">
        <v>2605</v>
      </c>
      <c r="F58" s="27">
        <f t="shared" si="98"/>
        <v>2.0077786688653436</v>
      </c>
      <c r="G58" s="24">
        <v>167630</v>
      </c>
      <c r="H58" s="25">
        <f t="shared" si="116"/>
        <v>47442.9004047208</v>
      </c>
      <c r="I58" s="24">
        <v>2499</v>
      </c>
      <c r="J58" s="27">
        <f t="shared" si="99"/>
        <v>1.8450771398101355</v>
      </c>
      <c r="K58" s="24">
        <v>161192</v>
      </c>
      <c r="L58" s="25">
        <f t="shared" si="117"/>
        <v>45717.851267797385</v>
      </c>
      <c r="M58" s="24">
        <v>2436</v>
      </c>
      <c r="N58" s="27">
        <f t="shared" si="100"/>
        <v>1.7569972592210932</v>
      </c>
      <c r="O58" s="24">
        <v>159471</v>
      </c>
      <c r="P58" s="25">
        <f t="shared" si="118"/>
        <v>44754.99550965424</v>
      </c>
      <c r="Q58" s="24">
        <v>2393</v>
      </c>
      <c r="R58" s="27">
        <f t="shared" si="101"/>
        <v>1.7858142938231731</v>
      </c>
      <c r="S58" s="45">
        <v>159471</v>
      </c>
      <c r="T58" s="46">
        <f t="shared" si="119"/>
        <v>47559.273508096987</v>
      </c>
      <c r="U58" s="45">
        <v>2393</v>
      </c>
      <c r="V58" s="48">
        <f t="shared" si="102"/>
        <v>1.8638244535326653</v>
      </c>
      <c r="W58" s="24">
        <v>148080</v>
      </c>
      <c r="X58" s="25">
        <f t="shared" si="120"/>
        <v>51242.30050522527</v>
      </c>
      <c r="Y58" s="24">
        <v>2242</v>
      </c>
      <c r="Z58" s="27">
        <f t="shared" si="103"/>
        <v>1.780042189888261</v>
      </c>
      <c r="AA58" s="24">
        <v>144641</v>
      </c>
      <c r="AB58" s="25">
        <f t="shared" si="121"/>
        <v>48772.929592662535</v>
      </c>
      <c r="AC58" s="24">
        <v>2178</v>
      </c>
      <c r="AD58" s="27">
        <f t="shared" si="104"/>
        <v>1.7613314413971792</v>
      </c>
      <c r="AE58" s="24">
        <v>139129</v>
      </c>
      <c r="AF58" s="25">
        <f t="shared" si="122"/>
        <v>48443.245125348192</v>
      </c>
      <c r="AG58" s="24">
        <v>2076</v>
      </c>
      <c r="AH58" s="27">
        <f t="shared" si="105"/>
        <v>1.7005647329442641</v>
      </c>
      <c r="AI58" s="24">
        <v>132982</v>
      </c>
      <c r="AJ58" s="25">
        <f t="shared" si="123"/>
        <v>44843.028157140448</v>
      </c>
      <c r="AK58" s="24">
        <v>2013</v>
      </c>
      <c r="AL58" s="27">
        <f t="shared" si="106"/>
        <v>1.6081933322831119</v>
      </c>
      <c r="AM58" s="24">
        <v>131041</v>
      </c>
      <c r="AN58" s="25">
        <f t="shared" si="124"/>
        <v>44173.605258722404</v>
      </c>
      <c r="AO58" s="24">
        <v>1969</v>
      </c>
      <c r="AP58" s="27">
        <f t="shared" si="107"/>
        <v>1.5530027033653289</v>
      </c>
      <c r="AQ58" s="24">
        <v>0</v>
      </c>
      <c r="AR58" s="25">
        <f t="shared" si="125"/>
        <v>0</v>
      </c>
      <c r="AS58" s="24">
        <v>0</v>
      </c>
      <c r="AT58" s="27">
        <f t="shared" si="108"/>
        <v>0</v>
      </c>
      <c r="AU58" s="26"/>
      <c r="AV58" s="25">
        <f t="shared" si="109"/>
        <v>0</v>
      </c>
      <c r="AW58" s="28"/>
      <c r="AX58" s="29">
        <f t="shared" si="110"/>
        <v>0</v>
      </c>
      <c r="AY58" s="28"/>
      <c r="AZ58" s="30">
        <f t="shared" si="111"/>
        <v>0</v>
      </c>
      <c r="BA58" s="28"/>
      <c r="BB58" s="29">
        <f t="shared" si="112"/>
        <v>0</v>
      </c>
      <c r="BC58" s="28"/>
      <c r="BD58" s="30">
        <f t="shared" si="113"/>
        <v>0</v>
      </c>
      <c r="BE58" s="28"/>
      <c r="BF58" s="29">
        <f t="shared" si="114"/>
        <v>0</v>
      </c>
      <c r="BG58" s="31"/>
      <c r="BH58" s="21"/>
      <c r="BI58" s="9">
        <f t="shared" si="28"/>
        <v>0</v>
      </c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  <c r="DC58" s="9"/>
      <c r="DD58" s="9"/>
      <c r="DE58" s="9"/>
      <c r="DF58" s="9"/>
      <c r="DG58" s="9"/>
      <c r="DH58" s="9"/>
      <c r="DI58" s="9"/>
      <c r="DJ58" s="9"/>
      <c r="DK58" s="9"/>
      <c r="DL58" s="9"/>
      <c r="DM58" s="9"/>
      <c r="DN58" s="9"/>
      <c r="DO58" s="9"/>
      <c r="DP58" s="9"/>
      <c r="DQ58" s="9"/>
      <c r="DR58" s="9"/>
      <c r="DS58" s="9"/>
      <c r="DT58" s="9"/>
      <c r="DU58" s="9"/>
      <c r="DV58" s="9"/>
      <c r="DW58" s="9"/>
      <c r="DX58" s="9"/>
      <c r="DY58" s="9"/>
      <c r="DZ58" s="9"/>
      <c r="EA58" s="9"/>
      <c r="EB58" s="9"/>
      <c r="EC58" s="9"/>
      <c r="ED58" s="9"/>
      <c r="EE58" s="9"/>
      <c r="EF58" s="9"/>
      <c r="EG58" s="9"/>
      <c r="EH58" s="16" t="s">
        <v>17</v>
      </c>
      <c r="EI58" s="16" t="s">
        <v>17</v>
      </c>
      <c r="EJ58" s="16" t="s">
        <v>17</v>
      </c>
      <c r="EK58" s="16" t="s">
        <v>17</v>
      </c>
      <c r="EL58" s="16" t="s">
        <v>17</v>
      </c>
      <c r="EM58" s="16" t="s">
        <v>17</v>
      </c>
      <c r="EN58" s="16" t="s">
        <v>17</v>
      </c>
      <c r="EO58" s="16" t="s">
        <v>17</v>
      </c>
      <c r="EP58" s="16" t="s">
        <v>17</v>
      </c>
      <c r="EQ58" s="16" t="s">
        <v>17</v>
      </c>
      <c r="ER58" s="16" t="s">
        <v>17</v>
      </c>
      <c r="ES58" s="16" t="s">
        <v>17</v>
      </c>
      <c r="ET58" s="16" t="s">
        <v>17</v>
      </c>
      <c r="EU58" s="16" t="s">
        <v>17</v>
      </c>
      <c r="EV58" s="16" t="s">
        <v>17</v>
      </c>
      <c r="EW58" s="16" t="s">
        <v>17</v>
      </c>
      <c r="EX58" s="16" t="s">
        <v>17</v>
      </c>
      <c r="EY58" s="16" t="s">
        <v>17</v>
      </c>
      <c r="EZ58" s="16" t="s">
        <v>17</v>
      </c>
      <c r="FA58" s="16" t="s">
        <v>17</v>
      </c>
      <c r="FB58" s="16" t="s">
        <v>17</v>
      </c>
      <c r="FC58" s="16" t="s">
        <v>17</v>
      </c>
      <c r="FD58" s="16" t="s">
        <v>17</v>
      </c>
      <c r="FE58" s="16" t="s">
        <v>17</v>
      </c>
    </row>
    <row r="59" spans="1:161" s="10" customFormat="1" ht="30" customHeight="1">
      <c r="A59" s="22">
        <f t="shared" si="126"/>
        <v>45</v>
      </c>
      <c r="B59" s="33" t="s">
        <v>72</v>
      </c>
      <c r="C59" s="45">
        <v>937</v>
      </c>
      <c r="D59" s="46">
        <f t="shared" si="115"/>
        <v>257.66533754984187</v>
      </c>
      <c r="E59" s="45">
        <v>5</v>
      </c>
      <c r="F59" s="48">
        <f t="shared" si="98"/>
        <v>1.005020921489418E-2</v>
      </c>
      <c r="G59" s="45">
        <v>937</v>
      </c>
      <c r="H59" s="46">
        <f t="shared" si="116"/>
        <v>265.19118104887781</v>
      </c>
      <c r="I59" s="45">
        <v>5</v>
      </c>
      <c r="J59" s="48">
        <f t="shared" si="99"/>
        <v>1.0313412157740839E-2</v>
      </c>
      <c r="K59" s="45">
        <v>937</v>
      </c>
      <c r="L59" s="46">
        <f t="shared" si="117"/>
        <v>265.75528957966986</v>
      </c>
      <c r="M59" s="45">
        <v>5</v>
      </c>
      <c r="N59" s="48">
        <f t="shared" si="100"/>
        <v>1.0213325921200582E-2</v>
      </c>
      <c r="O59" s="45">
        <v>937</v>
      </c>
      <c r="P59" s="46">
        <f t="shared" si="118"/>
        <v>262.96587337224963</v>
      </c>
      <c r="Q59" s="45">
        <v>5</v>
      </c>
      <c r="R59" s="48">
        <f t="shared" si="101"/>
        <v>1.0492866999719781E-2</v>
      </c>
      <c r="S59" s="45">
        <v>937</v>
      </c>
      <c r="T59" s="46">
        <f t="shared" si="119"/>
        <v>279.44290358176016</v>
      </c>
      <c r="U59" s="45">
        <v>5</v>
      </c>
      <c r="V59" s="48">
        <f t="shared" si="102"/>
        <v>1.0951229458397497E-2</v>
      </c>
      <c r="W59" s="45">
        <v>937</v>
      </c>
      <c r="X59" s="46">
        <f t="shared" si="120"/>
        <v>324.24389231088657</v>
      </c>
      <c r="Y59" s="45">
        <v>5</v>
      </c>
      <c r="Z59" s="48">
        <f t="shared" si="103"/>
        <v>1.1263503051899652E-2</v>
      </c>
      <c r="AA59" s="45">
        <v>937</v>
      </c>
      <c r="AB59" s="46">
        <f t="shared" si="121"/>
        <v>315.95629889398435</v>
      </c>
      <c r="AC59" s="45">
        <v>5</v>
      </c>
      <c r="AD59" s="48">
        <f t="shared" si="104"/>
        <v>1.1410095067022194E-2</v>
      </c>
      <c r="AE59" s="45"/>
      <c r="AF59" s="25">
        <f t="shared" si="122"/>
        <v>0</v>
      </c>
      <c r="AG59" s="45"/>
      <c r="AH59" s="48">
        <f t="shared" si="105"/>
        <v>0</v>
      </c>
      <c r="AI59" s="45"/>
      <c r="AJ59" s="25">
        <f t="shared" si="123"/>
        <v>0</v>
      </c>
      <c r="AK59" s="45"/>
      <c r="AL59" s="27">
        <f t="shared" si="106"/>
        <v>0</v>
      </c>
      <c r="AM59" s="45"/>
      <c r="AN59" s="25">
        <f t="shared" si="124"/>
        <v>0</v>
      </c>
      <c r="AO59" s="45"/>
      <c r="AP59" s="27">
        <f t="shared" si="107"/>
        <v>0</v>
      </c>
      <c r="AQ59" s="45"/>
      <c r="AR59" s="25">
        <f t="shared" si="125"/>
        <v>0</v>
      </c>
      <c r="AS59" s="45"/>
      <c r="AT59" s="27">
        <f t="shared" si="108"/>
        <v>0</v>
      </c>
      <c r="AU59" s="47"/>
      <c r="AV59" s="25">
        <f t="shared" si="109"/>
        <v>0</v>
      </c>
      <c r="AW59" s="42"/>
      <c r="AX59" s="29">
        <f t="shared" si="110"/>
        <v>0</v>
      </c>
      <c r="AY59" s="42"/>
      <c r="AZ59" s="30">
        <f t="shared" si="111"/>
        <v>0</v>
      </c>
      <c r="BA59" s="42"/>
      <c r="BB59" s="29">
        <f t="shared" si="112"/>
        <v>0</v>
      </c>
      <c r="BC59" s="42"/>
      <c r="BD59" s="30">
        <f t="shared" si="113"/>
        <v>0</v>
      </c>
      <c r="BE59" s="42"/>
      <c r="BF59" s="29">
        <f t="shared" si="114"/>
        <v>0</v>
      </c>
      <c r="BG59" s="31"/>
      <c r="BH59" s="21"/>
      <c r="BI59" s="9">
        <f t="shared" si="28"/>
        <v>0</v>
      </c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9"/>
      <c r="DO59" s="9"/>
      <c r="DP59" s="9"/>
      <c r="DQ59" s="9"/>
      <c r="DR59" s="9"/>
      <c r="DS59" s="9"/>
      <c r="DT59" s="9"/>
      <c r="DU59" s="9"/>
      <c r="DV59" s="9"/>
      <c r="DW59" s="9"/>
      <c r="DX59" s="9"/>
      <c r="DY59" s="9"/>
      <c r="DZ59" s="9"/>
      <c r="EA59" s="9"/>
      <c r="EB59" s="9"/>
      <c r="EC59" s="9"/>
      <c r="ED59" s="9"/>
      <c r="EE59" s="9"/>
      <c r="EF59" s="9"/>
      <c r="EG59" s="9"/>
      <c r="EH59" s="16" t="s">
        <v>17</v>
      </c>
      <c r="EI59" s="16" t="s">
        <v>17</v>
      </c>
      <c r="EJ59" s="16" t="s">
        <v>17</v>
      </c>
      <c r="EK59" s="16" t="s">
        <v>17</v>
      </c>
      <c r="EL59" s="16" t="s">
        <v>17</v>
      </c>
      <c r="EM59" s="16" t="s">
        <v>17</v>
      </c>
      <c r="EN59" s="16" t="s">
        <v>17</v>
      </c>
      <c r="EO59" s="16" t="s">
        <v>17</v>
      </c>
      <c r="EP59" s="16" t="s">
        <v>17</v>
      </c>
      <c r="EQ59" s="16" t="s">
        <v>17</v>
      </c>
      <c r="ER59" s="16" t="s">
        <v>17</v>
      </c>
      <c r="ES59" s="16" t="s">
        <v>17</v>
      </c>
      <c r="ET59" s="16" t="s">
        <v>17</v>
      </c>
      <c r="EU59" s="16" t="s">
        <v>17</v>
      </c>
      <c r="EV59" s="16" t="s">
        <v>17</v>
      </c>
      <c r="EW59" s="16" t="s">
        <v>17</v>
      </c>
      <c r="EX59" s="16" t="s">
        <v>17</v>
      </c>
      <c r="EY59" s="16" t="s">
        <v>17</v>
      </c>
      <c r="EZ59" s="16" t="s">
        <v>17</v>
      </c>
      <c r="FA59" s="16" t="s">
        <v>17</v>
      </c>
      <c r="FB59" s="16" t="s">
        <v>17</v>
      </c>
      <c r="FC59" s="16" t="s">
        <v>17</v>
      </c>
      <c r="FD59" s="16" t="s">
        <v>17</v>
      </c>
      <c r="FE59" s="16" t="s">
        <v>17</v>
      </c>
    </row>
    <row r="60" spans="1:161" s="10" customFormat="1" ht="30" customHeight="1">
      <c r="A60" s="22">
        <f t="shared" si="126"/>
        <v>46</v>
      </c>
      <c r="B60" s="23" t="s">
        <v>73</v>
      </c>
      <c r="C60" s="24">
        <v>128279</v>
      </c>
      <c r="D60" s="25">
        <f t="shared" si="115"/>
        <v>35275.402172418537</v>
      </c>
      <c r="E60" s="26">
        <v>6285</v>
      </c>
      <c r="F60" s="27">
        <f t="shared" si="98"/>
        <v>1.375913327510577</v>
      </c>
      <c r="G60" s="24">
        <v>120757</v>
      </c>
      <c r="H60" s="25">
        <f t="shared" si="116"/>
        <v>34176.831856904311</v>
      </c>
      <c r="I60" s="26">
        <v>5963</v>
      </c>
      <c r="J60" s="27">
        <f t="shared" si="99"/>
        <v>1.3291533745275459</v>
      </c>
      <c r="K60" s="24">
        <v>113625</v>
      </c>
      <c r="L60" s="25">
        <f t="shared" si="117"/>
        <v>32226.728685688355</v>
      </c>
      <c r="M60" s="26">
        <v>5681</v>
      </c>
      <c r="N60" s="27">
        <f t="shared" si="100"/>
        <v>1.238515643325951</v>
      </c>
      <c r="O60" s="24">
        <v>106111</v>
      </c>
      <c r="P60" s="25">
        <f t="shared" si="118"/>
        <v>29779.692411315671</v>
      </c>
      <c r="Q60" s="26">
        <v>5325</v>
      </c>
      <c r="R60" s="27">
        <f t="shared" si="101"/>
        <v>1.1882695946715749</v>
      </c>
      <c r="S60" s="24">
        <v>99917</v>
      </c>
      <c r="T60" s="25">
        <f t="shared" si="119"/>
        <v>29798.395514598433</v>
      </c>
      <c r="U60" s="26">
        <v>5078</v>
      </c>
      <c r="V60" s="27">
        <f t="shared" si="102"/>
        <v>1.1677844117339411</v>
      </c>
      <c r="W60" s="24"/>
      <c r="X60" s="25">
        <f t="shared" si="120"/>
        <v>0</v>
      </c>
      <c r="Y60" s="26"/>
      <c r="Z60" s="27">
        <f t="shared" si="103"/>
        <v>0</v>
      </c>
      <c r="AA60" s="24"/>
      <c r="AB60" s="25">
        <f t="shared" si="121"/>
        <v>0</v>
      </c>
      <c r="AC60" s="26"/>
      <c r="AD60" s="27">
        <f t="shared" si="104"/>
        <v>0</v>
      </c>
      <c r="AE60" s="24"/>
      <c r="AF60" s="25">
        <f t="shared" si="122"/>
        <v>0</v>
      </c>
      <c r="AG60" s="26"/>
      <c r="AH60" s="27">
        <f t="shared" si="105"/>
        <v>0</v>
      </c>
      <c r="AI60" s="24"/>
      <c r="AJ60" s="25">
        <f t="shared" si="123"/>
        <v>0</v>
      </c>
      <c r="AK60" s="26"/>
      <c r="AL60" s="27">
        <f t="shared" si="106"/>
        <v>0</v>
      </c>
      <c r="AM60" s="24"/>
      <c r="AN60" s="25">
        <f t="shared" si="124"/>
        <v>0</v>
      </c>
      <c r="AO60" s="26"/>
      <c r="AP60" s="27">
        <f t="shared" si="107"/>
        <v>0</v>
      </c>
      <c r="AQ60" s="24"/>
      <c r="AR60" s="25">
        <f t="shared" si="125"/>
        <v>0</v>
      </c>
      <c r="AS60" s="26"/>
      <c r="AT60" s="27">
        <f t="shared" si="108"/>
        <v>0</v>
      </c>
      <c r="AU60" s="26"/>
      <c r="AV60" s="25">
        <f t="shared" si="109"/>
        <v>0</v>
      </c>
      <c r="AW60" s="28"/>
      <c r="AX60" s="29">
        <f t="shared" si="110"/>
        <v>0</v>
      </c>
      <c r="AY60" s="28"/>
      <c r="AZ60" s="30">
        <f t="shared" si="111"/>
        <v>0</v>
      </c>
      <c r="BA60" s="28"/>
      <c r="BB60" s="29">
        <f t="shared" si="112"/>
        <v>0</v>
      </c>
      <c r="BC60" s="28"/>
      <c r="BD60" s="30">
        <f t="shared" si="113"/>
        <v>0</v>
      </c>
      <c r="BE60" s="28"/>
      <c r="BF60" s="29">
        <f t="shared" si="114"/>
        <v>0</v>
      </c>
      <c r="BG60" s="31"/>
      <c r="BH60" s="21"/>
      <c r="BI60" s="9">
        <f t="shared" si="28"/>
        <v>0</v>
      </c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  <c r="CT60" s="9"/>
      <c r="CU60" s="9"/>
      <c r="CV60" s="9"/>
      <c r="CW60" s="9"/>
      <c r="CX60" s="9"/>
      <c r="CY60" s="9"/>
      <c r="CZ60" s="9"/>
      <c r="DA60" s="9"/>
      <c r="DB60" s="9"/>
      <c r="DC60" s="9"/>
      <c r="DD60" s="9"/>
      <c r="DE60" s="9"/>
      <c r="DF60" s="9"/>
      <c r="DG60" s="9"/>
      <c r="DH60" s="9"/>
      <c r="DI60" s="9"/>
      <c r="DJ60" s="9"/>
      <c r="DK60" s="9"/>
      <c r="DL60" s="9"/>
      <c r="DM60" s="9"/>
      <c r="DN60" s="9"/>
      <c r="DO60" s="9"/>
      <c r="DP60" s="9"/>
      <c r="DQ60" s="9"/>
      <c r="DR60" s="9"/>
      <c r="DS60" s="9"/>
      <c r="DT60" s="9"/>
      <c r="DU60" s="9"/>
      <c r="DV60" s="9"/>
      <c r="DW60" s="9"/>
      <c r="DX60" s="9"/>
      <c r="DY60" s="9"/>
      <c r="DZ60" s="9"/>
      <c r="EA60" s="9"/>
      <c r="EB60" s="9"/>
      <c r="EC60" s="9"/>
      <c r="ED60" s="9"/>
      <c r="EE60" s="9"/>
      <c r="EF60" s="9"/>
      <c r="EG60" s="9"/>
      <c r="EH60" s="16" t="s">
        <v>17</v>
      </c>
      <c r="EI60" s="16" t="s">
        <v>17</v>
      </c>
      <c r="EJ60" s="16" t="s">
        <v>17</v>
      </c>
      <c r="EK60" s="16" t="s">
        <v>17</v>
      </c>
      <c r="EL60" s="16" t="s">
        <v>17</v>
      </c>
      <c r="EM60" s="16" t="s">
        <v>17</v>
      </c>
      <c r="EN60" s="16" t="s">
        <v>17</v>
      </c>
      <c r="EO60" s="16" t="s">
        <v>17</v>
      </c>
      <c r="EP60" s="16" t="s">
        <v>17</v>
      </c>
      <c r="EQ60" s="16" t="s">
        <v>17</v>
      </c>
      <c r="ER60" s="16" t="s">
        <v>17</v>
      </c>
      <c r="ES60" s="16" t="s">
        <v>17</v>
      </c>
      <c r="ET60" s="16" t="s">
        <v>17</v>
      </c>
      <c r="EU60" s="16" t="s">
        <v>17</v>
      </c>
      <c r="EV60" s="16" t="s">
        <v>17</v>
      </c>
      <c r="EW60" s="16" t="s">
        <v>17</v>
      </c>
      <c r="EX60" s="16" t="s">
        <v>17</v>
      </c>
      <c r="EY60" s="16" t="s">
        <v>17</v>
      </c>
      <c r="EZ60" s="16" t="s">
        <v>17</v>
      </c>
      <c r="FA60" s="16" t="s">
        <v>17</v>
      </c>
      <c r="FB60" s="16" t="s">
        <v>17</v>
      </c>
      <c r="FC60" s="16" t="s">
        <v>17</v>
      </c>
      <c r="FD60" s="16" t="s">
        <v>17</v>
      </c>
      <c r="FE60" s="16" t="s">
        <v>17</v>
      </c>
    </row>
    <row r="61" spans="1:161" s="10" customFormat="1" ht="30" customHeight="1">
      <c r="A61" s="22">
        <f t="shared" si="126"/>
        <v>47</v>
      </c>
      <c r="B61" s="32" t="s">
        <v>74</v>
      </c>
      <c r="C61" s="24">
        <v>41748</v>
      </c>
      <c r="D61" s="25">
        <f t="shared" si="115"/>
        <v>11480.26948989413</v>
      </c>
      <c r="E61" s="26">
        <v>1111</v>
      </c>
      <c r="F61" s="27">
        <f t="shared" si="98"/>
        <v>0.44778669616158195</v>
      </c>
      <c r="G61" s="24">
        <v>0</v>
      </c>
      <c r="H61" s="25">
        <f t="shared" si="116"/>
        <v>0</v>
      </c>
      <c r="I61" s="26">
        <v>0</v>
      </c>
      <c r="J61" s="27">
        <f t="shared" si="99"/>
        <v>0</v>
      </c>
      <c r="K61" s="24">
        <v>0</v>
      </c>
      <c r="L61" s="25">
        <f t="shared" si="117"/>
        <v>0</v>
      </c>
      <c r="M61" s="26">
        <v>0</v>
      </c>
      <c r="N61" s="27">
        <f t="shared" si="100"/>
        <v>0</v>
      </c>
      <c r="O61" s="24"/>
      <c r="P61" s="25">
        <f t="shared" si="118"/>
        <v>0</v>
      </c>
      <c r="Q61" s="26"/>
      <c r="R61" s="27">
        <f t="shared" si="101"/>
        <v>0</v>
      </c>
      <c r="S61" s="24"/>
      <c r="T61" s="25">
        <f t="shared" si="119"/>
        <v>0</v>
      </c>
      <c r="U61" s="26"/>
      <c r="V61" s="27">
        <f t="shared" si="102"/>
        <v>0</v>
      </c>
      <c r="W61" s="24"/>
      <c r="X61" s="25">
        <f t="shared" si="120"/>
        <v>0</v>
      </c>
      <c r="Y61" s="26"/>
      <c r="Z61" s="27">
        <f t="shared" si="103"/>
        <v>0</v>
      </c>
      <c r="AA61" s="24"/>
      <c r="AB61" s="25">
        <f t="shared" si="121"/>
        <v>0</v>
      </c>
      <c r="AC61" s="26"/>
      <c r="AD61" s="27">
        <f t="shared" si="104"/>
        <v>0</v>
      </c>
      <c r="AE61" s="24"/>
      <c r="AF61" s="25">
        <f t="shared" si="122"/>
        <v>0</v>
      </c>
      <c r="AG61" s="26"/>
      <c r="AH61" s="27">
        <f t="shared" si="105"/>
        <v>0</v>
      </c>
      <c r="AI61" s="24"/>
      <c r="AJ61" s="25">
        <f t="shared" si="123"/>
        <v>0</v>
      </c>
      <c r="AK61" s="26"/>
      <c r="AL61" s="27">
        <f t="shared" si="106"/>
        <v>0</v>
      </c>
      <c r="AM61" s="24"/>
      <c r="AN61" s="25">
        <f t="shared" si="124"/>
        <v>0</v>
      </c>
      <c r="AO61" s="26"/>
      <c r="AP61" s="27">
        <f t="shared" si="107"/>
        <v>0</v>
      </c>
      <c r="AQ61" s="24"/>
      <c r="AR61" s="25">
        <f t="shared" si="125"/>
        <v>0</v>
      </c>
      <c r="AS61" s="26"/>
      <c r="AT61" s="27">
        <f t="shared" si="108"/>
        <v>0</v>
      </c>
      <c r="AU61" s="26"/>
      <c r="AV61" s="25">
        <f t="shared" si="109"/>
        <v>0</v>
      </c>
      <c r="AW61" s="28"/>
      <c r="AX61" s="29">
        <f t="shared" si="110"/>
        <v>0</v>
      </c>
      <c r="AY61" s="28"/>
      <c r="AZ61" s="30">
        <f t="shared" si="111"/>
        <v>0</v>
      </c>
      <c r="BA61" s="28"/>
      <c r="BB61" s="29">
        <f t="shared" si="112"/>
        <v>0</v>
      </c>
      <c r="BC61" s="28"/>
      <c r="BD61" s="30">
        <f t="shared" si="113"/>
        <v>0</v>
      </c>
      <c r="BE61" s="28"/>
      <c r="BF61" s="29">
        <f t="shared" si="114"/>
        <v>0</v>
      </c>
      <c r="BG61" s="31"/>
      <c r="BH61" s="21"/>
      <c r="BI61" s="9">
        <f t="shared" si="28"/>
        <v>0</v>
      </c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9"/>
      <c r="CW61" s="9"/>
      <c r="CX61" s="9"/>
      <c r="CY61" s="9"/>
      <c r="CZ61" s="9"/>
      <c r="DA61" s="9"/>
      <c r="DB61" s="9"/>
      <c r="DC61" s="9"/>
      <c r="DD61" s="9"/>
      <c r="DE61" s="9"/>
      <c r="DF61" s="9"/>
      <c r="DG61" s="9"/>
      <c r="DH61" s="9"/>
      <c r="DI61" s="9"/>
      <c r="DJ61" s="9"/>
      <c r="DK61" s="9"/>
      <c r="DL61" s="9"/>
      <c r="DM61" s="9"/>
      <c r="DN61" s="9"/>
      <c r="DO61" s="9"/>
      <c r="DP61" s="9"/>
      <c r="DQ61" s="9"/>
      <c r="DR61" s="9"/>
      <c r="DS61" s="9"/>
      <c r="DT61" s="9"/>
      <c r="DU61" s="9"/>
      <c r="DV61" s="9"/>
      <c r="DW61" s="9"/>
      <c r="DX61" s="9"/>
      <c r="DY61" s="9"/>
      <c r="DZ61" s="9"/>
      <c r="EA61" s="9"/>
      <c r="EB61" s="9"/>
      <c r="EC61" s="9"/>
      <c r="ED61" s="9"/>
      <c r="EE61" s="9"/>
      <c r="EF61" s="9"/>
      <c r="EG61" s="9"/>
      <c r="EH61" s="16"/>
      <c r="EI61" s="16"/>
      <c r="EJ61" s="16"/>
      <c r="EK61" s="16"/>
      <c r="EL61" s="16"/>
      <c r="EM61" s="16"/>
      <c r="EN61" s="16"/>
      <c r="EO61" s="16"/>
      <c r="EP61" s="16"/>
      <c r="EQ61" s="16"/>
      <c r="ER61" s="16"/>
      <c r="ES61" s="16"/>
      <c r="ET61" s="16"/>
      <c r="EU61" s="16"/>
      <c r="EV61" s="16"/>
      <c r="EW61" s="16"/>
      <c r="EX61" s="16"/>
      <c r="EY61" s="16"/>
      <c r="EZ61" s="16"/>
      <c r="FA61" s="16"/>
      <c r="FB61" s="16"/>
      <c r="FC61" s="16"/>
      <c r="FD61" s="16"/>
      <c r="FE61" s="16"/>
    </row>
    <row r="62" spans="1:161" s="10" customFormat="1" ht="30" customHeight="1">
      <c r="A62" s="22">
        <f t="shared" si="126"/>
        <v>48</v>
      </c>
      <c r="B62" s="23" t="s">
        <v>75</v>
      </c>
      <c r="C62" s="24"/>
      <c r="D62" s="25">
        <f t="shared" si="115"/>
        <v>0</v>
      </c>
      <c r="E62" s="24"/>
      <c r="F62" s="27">
        <f t="shared" si="98"/>
        <v>0</v>
      </c>
      <c r="G62" s="24"/>
      <c r="H62" s="25">
        <f t="shared" si="116"/>
        <v>0</v>
      </c>
      <c r="I62" s="24"/>
      <c r="J62" s="27">
        <f t="shared" si="99"/>
        <v>0</v>
      </c>
      <c r="K62" s="24"/>
      <c r="L62" s="25">
        <f t="shared" si="117"/>
        <v>0</v>
      </c>
      <c r="M62" s="24"/>
      <c r="N62" s="27">
        <f t="shared" si="100"/>
        <v>0</v>
      </c>
      <c r="O62" s="24"/>
      <c r="P62" s="25">
        <f t="shared" si="118"/>
        <v>0</v>
      </c>
      <c r="Q62" s="24"/>
      <c r="R62" s="27">
        <f t="shared" si="101"/>
        <v>0</v>
      </c>
      <c r="S62" s="24"/>
      <c r="T62" s="25">
        <f t="shared" si="119"/>
        <v>0</v>
      </c>
      <c r="U62" s="24"/>
      <c r="V62" s="27">
        <f t="shared" si="102"/>
        <v>0</v>
      </c>
      <c r="W62" s="24"/>
      <c r="X62" s="25">
        <f t="shared" si="120"/>
        <v>0</v>
      </c>
      <c r="Y62" s="24"/>
      <c r="Z62" s="27">
        <f t="shared" si="103"/>
        <v>0</v>
      </c>
      <c r="AA62" s="24"/>
      <c r="AB62" s="25">
        <f t="shared" si="121"/>
        <v>0</v>
      </c>
      <c r="AC62" s="24"/>
      <c r="AD62" s="27">
        <f t="shared" si="104"/>
        <v>0</v>
      </c>
      <c r="AE62" s="24"/>
      <c r="AF62" s="25">
        <f t="shared" si="122"/>
        <v>0</v>
      </c>
      <c r="AG62" s="24"/>
      <c r="AH62" s="27">
        <f t="shared" si="105"/>
        <v>0</v>
      </c>
      <c r="AI62" s="24"/>
      <c r="AJ62" s="25">
        <f t="shared" si="123"/>
        <v>0</v>
      </c>
      <c r="AK62" s="24"/>
      <c r="AL62" s="27">
        <f t="shared" si="106"/>
        <v>0</v>
      </c>
      <c r="AM62" s="24"/>
      <c r="AN62" s="25">
        <f t="shared" si="124"/>
        <v>0</v>
      </c>
      <c r="AO62" s="24"/>
      <c r="AP62" s="27">
        <f t="shared" si="107"/>
        <v>0</v>
      </c>
      <c r="AQ62" s="24"/>
      <c r="AR62" s="25">
        <f t="shared" si="125"/>
        <v>0</v>
      </c>
      <c r="AS62" s="24"/>
      <c r="AT62" s="27">
        <f t="shared" si="108"/>
        <v>0</v>
      </c>
      <c r="AU62" s="26"/>
      <c r="AV62" s="25">
        <f t="shared" si="109"/>
        <v>0</v>
      </c>
      <c r="AW62" s="28"/>
      <c r="AX62" s="29">
        <f t="shared" si="110"/>
        <v>0</v>
      </c>
      <c r="AY62" s="28"/>
      <c r="AZ62" s="30">
        <f t="shared" si="111"/>
        <v>0</v>
      </c>
      <c r="BA62" s="28"/>
      <c r="BB62" s="29">
        <f t="shared" si="112"/>
        <v>0</v>
      </c>
      <c r="BC62" s="28"/>
      <c r="BD62" s="30">
        <f t="shared" si="113"/>
        <v>0</v>
      </c>
      <c r="BE62" s="28"/>
      <c r="BF62" s="29">
        <f t="shared" si="114"/>
        <v>0</v>
      </c>
      <c r="BG62" s="31"/>
      <c r="BH62" s="21"/>
      <c r="BI62" s="9">
        <f t="shared" si="28"/>
        <v>0</v>
      </c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9"/>
      <c r="CT62" s="9"/>
      <c r="CU62" s="9"/>
      <c r="CV62" s="9"/>
      <c r="CW62" s="9"/>
      <c r="CX62" s="9"/>
      <c r="CY62" s="9"/>
      <c r="CZ62" s="9"/>
      <c r="DA62" s="9"/>
      <c r="DB62" s="9"/>
      <c r="DC62" s="9"/>
      <c r="DD62" s="9"/>
      <c r="DE62" s="9"/>
      <c r="DF62" s="9"/>
      <c r="DG62" s="9"/>
      <c r="DH62" s="9"/>
      <c r="DI62" s="9"/>
      <c r="DJ62" s="9"/>
      <c r="DK62" s="9"/>
      <c r="DL62" s="9"/>
      <c r="DM62" s="9"/>
      <c r="DN62" s="9"/>
      <c r="DO62" s="9"/>
      <c r="DP62" s="9"/>
      <c r="DQ62" s="9"/>
      <c r="DR62" s="9"/>
      <c r="DS62" s="9"/>
      <c r="DT62" s="9"/>
      <c r="DU62" s="9"/>
      <c r="DV62" s="9"/>
      <c r="DW62" s="9"/>
      <c r="DX62" s="9"/>
      <c r="DY62" s="9"/>
      <c r="DZ62" s="9"/>
      <c r="EA62" s="9"/>
      <c r="EB62" s="9"/>
      <c r="EC62" s="9"/>
      <c r="ED62" s="9"/>
      <c r="EE62" s="9"/>
      <c r="EF62" s="9"/>
      <c r="EG62" s="9"/>
      <c r="EH62" s="16"/>
      <c r="EI62" s="16"/>
      <c r="EJ62" s="16"/>
      <c r="EK62" s="16"/>
      <c r="EL62" s="16"/>
      <c r="EM62" s="16"/>
      <c r="EN62" s="16"/>
      <c r="EO62" s="16"/>
      <c r="EP62" s="16"/>
      <c r="EQ62" s="16"/>
      <c r="ER62" s="16"/>
      <c r="ES62" s="16"/>
      <c r="ET62" s="16"/>
      <c r="EU62" s="16"/>
      <c r="EV62" s="16"/>
      <c r="EW62" s="16"/>
      <c r="EX62" s="16"/>
      <c r="EY62" s="16"/>
      <c r="EZ62" s="16"/>
      <c r="FA62" s="16"/>
      <c r="FB62" s="16"/>
      <c r="FC62" s="16"/>
      <c r="FD62" s="16"/>
      <c r="FE62" s="16"/>
    </row>
    <row r="63" spans="1:161" s="10" customFormat="1" ht="30" customHeight="1">
      <c r="A63" s="22">
        <f t="shared" si="126"/>
        <v>49</v>
      </c>
      <c r="B63" s="23" t="s">
        <v>76</v>
      </c>
      <c r="C63" s="24">
        <v>14337</v>
      </c>
      <c r="D63" s="25">
        <f t="shared" si="115"/>
        <v>3942.527155231679</v>
      </c>
      <c r="E63" s="26">
        <v>1193</v>
      </c>
      <c r="F63" s="27">
        <f t="shared" si="98"/>
        <v>0.15377785433718025</v>
      </c>
      <c r="G63" s="24">
        <v>0</v>
      </c>
      <c r="H63" s="25">
        <f t="shared" si="116"/>
        <v>0</v>
      </c>
      <c r="I63" s="26">
        <v>0</v>
      </c>
      <c r="J63" s="27">
        <f t="shared" si="99"/>
        <v>0</v>
      </c>
      <c r="K63" s="24">
        <v>0</v>
      </c>
      <c r="L63" s="25">
        <f t="shared" si="117"/>
        <v>0</v>
      </c>
      <c r="M63" s="26">
        <v>0</v>
      </c>
      <c r="N63" s="27">
        <f t="shared" si="100"/>
        <v>0</v>
      </c>
      <c r="O63" s="24">
        <v>0</v>
      </c>
      <c r="P63" s="25">
        <f t="shared" si="118"/>
        <v>0</v>
      </c>
      <c r="Q63" s="26">
        <v>0</v>
      </c>
      <c r="R63" s="27">
        <f t="shared" si="101"/>
        <v>0</v>
      </c>
      <c r="S63" s="24"/>
      <c r="T63" s="25">
        <f t="shared" si="119"/>
        <v>0</v>
      </c>
      <c r="U63" s="26"/>
      <c r="V63" s="27">
        <f t="shared" si="102"/>
        <v>0</v>
      </c>
      <c r="W63" s="24"/>
      <c r="X63" s="25">
        <f t="shared" si="120"/>
        <v>0</v>
      </c>
      <c r="Y63" s="26"/>
      <c r="Z63" s="27">
        <f t="shared" si="103"/>
        <v>0</v>
      </c>
      <c r="AA63" s="24"/>
      <c r="AB63" s="25">
        <f t="shared" si="121"/>
        <v>0</v>
      </c>
      <c r="AC63" s="26"/>
      <c r="AD63" s="27">
        <f t="shared" si="104"/>
        <v>0</v>
      </c>
      <c r="AE63" s="24"/>
      <c r="AF63" s="25">
        <f t="shared" si="122"/>
        <v>0</v>
      </c>
      <c r="AG63" s="26"/>
      <c r="AH63" s="27">
        <f t="shared" si="105"/>
        <v>0</v>
      </c>
      <c r="AI63" s="24"/>
      <c r="AJ63" s="25">
        <f t="shared" si="123"/>
        <v>0</v>
      </c>
      <c r="AK63" s="26"/>
      <c r="AL63" s="27">
        <f t="shared" si="106"/>
        <v>0</v>
      </c>
      <c r="AM63" s="24"/>
      <c r="AN63" s="25">
        <f t="shared" si="124"/>
        <v>0</v>
      </c>
      <c r="AO63" s="26"/>
      <c r="AP63" s="27">
        <f t="shared" si="107"/>
        <v>0</v>
      </c>
      <c r="AQ63" s="24"/>
      <c r="AR63" s="25">
        <f t="shared" si="125"/>
        <v>0</v>
      </c>
      <c r="AS63" s="26"/>
      <c r="AT63" s="27">
        <f t="shared" si="108"/>
        <v>0</v>
      </c>
      <c r="AU63" s="26"/>
      <c r="AV63" s="25">
        <f t="shared" si="109"/>
        <v>0</v>
      </c>
      <c r="AW63" s="28"/>
      <c r="AX63" s="29">
        <f t="shared" si="110"/>
        <v>0</v>
      </c>
      <c r="AY63" s="28"/>
      <c r="AZ63" s="30">
        <f t="shared" si="111"/>
        <v>0</v>
      </c>
      <c r="BA63" s="28"/>
      <c r="BB63" s="29">
        <f t="shared" si="112"/>
        <v>0</v>
      </c>
      <c r="BC63" s="28"/>
      <c r="BD63" s="30">
        <f t="shared" si="113"/>
        <v>0</v>
      </c>
      <c r="BE63" s="28"/>
      <c r="BF63" s="29">
        <f t="shared" si="114"/>
        <v>0</v>
      </c>
      <c r="BG63" s="31"/>
      <c r="BH63" s="21"/>
      <c r="BI63" s="9">
        <f t="shared" si="28"/>
        <v>0</v>
      </c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9"/>
      <c r="CT63" s="9"/>
      <c r="CU63" s="9"/>
      <c r="CV63" s="9"/>
      <c r="CW63" s="9"/>
      <c r="CX63" s="9"/>
      <c r="CY63" s="9"/>
      <c r="CZ63" s="9"/>
      <c r="DA63" s="9"/>
      <c r="DB63" s="9"/>
      <c r="DC63" s="9"/>
      <c r="DD63" s="9"/>
      <c r="DE63" s="9"/>
      <c r="DF63" s="9"/>
      <c r="DG63" s="9"/>
      <c r="DH63" s="9"/>
      <c r="DI63" s="9"/>
      <c r="DJ63" s="9"/>
      <c r="DK63" s="9"/>
      <c r="DL63" s="9"/>
      <c r="DM63" s="9"/>
      <c r="DN63" s="9"/>
      <c r="DO63" s="9"/>
      <c r="DP63" s="9"/>
      <c r="DQ63" s="9"/>
      <c r="DR63" s="9"/>
      <c r="DS63" s="9"/>
      <c r="DT63" s="9"/>
      <c r="DU63" s="9"/>
      <c r="DV63" s="9"/>
      <c r="DW63" s="9"/>
      <c r="DX63" s="9"/>
      <c r="DY63" s="9"/>
      <c r="DZ63" s="9"/>
      <c r="EA63" s="9"/>
      <c r="EB63" s="9"/>
      <c r="EC63" s="9"/>
      <c r="ED63" s="9"/>
      <c r="EE63" s="9"/>
      <c r="EF63" s="9"/>
      <c r="EG63" s="9"/>
    </row>
    <row r="64" spans="1:161" s="89" customFormat="1" ht="35.1" customHeight="1">
      <c r="A64" s="80"/>
      <c r="B64" s="81" t="s">
        <v>77</v>
      </c>
      <c r="C64" s="82">
        <f t="shared" ref="C64:AT64" si="127">SUM(C49:C63)</f>
        <v>9323189</v>
      </c>
      <c r="D64" s="82">
        <f t="shared" si="127"/>
        <v>2563780.8332187524</v>
      </c>
      <c r="E64" s="82">
        <f t="shared" si="127"/>
        <v>443238</v>
      </c>
      <c r="F64" s="82">
        <f t="shared" si="127"/>
        <v>100.00000000000007</v>
      </c>
      <c r="G64" s="82">
        <f t="shared" si="127"/>
        <v>9085257</v>
      </c>
      <c r="H64" s="82">
        <f t="shared" si="127"/>
        <v>2571323.4087114013</v>
      </c>
      <c r="I64" s="82">
        <f t="shared" si="127"/>
        <v>429541</v>
      </c>
      <c r="J64" s="82">
        <f t="shared" si="127"/>
        <v>100.00000000000006</v>
      </c>
      <c r="K64" s="82">
        <f t="shared" si="127"/>
        <v>9174288.6424000002</v>
      </c>
      <c r="L64" s="82">
        <f t="shared" si="127"/>
        <v>2602044.5409268816</v>
      </c>
      <c r="M64" s="82">
        <f t="shared" si="127"/>
        <v>429754</v>
      </c>
      <c r="N64" s="82">
        <f t="shared" si="127"/>
        <v>100.00000000000006</v>
      </c>
      <c r="O64" s="82">
        <f t="shared" si="127"/>
        <v>8929875.8863999993</v>
      </c>
      <c r="P64" s="82">
        <f t="shared" si="127"/>
        <v>2506139.3933542883</v>
      </c>
      <c r="Q64" s="82">
        <f t="shared" si="127"/>
        <v>412293</v>
      </c>
      <c r="R64" s="82">
        <f t="shared" si="127"/>
        <v>100.00000000000004</v>
      </c>
      <c r="S64" s="82">
        <f t="shared" si="127"/>
        <v>8556116.9506999999</v>
      </c>
      <c r="T64" s="82">
        <f t="shared" si="127"/>
        <v>2551703.4835525332</v>
      </c>
      <c r="U64" s="82">
        <f t="shared" si="127"/>
        <v>399166</v>
      </c>
      <c r="V64" s="82">
        <f t="shared" si="127"/>
        <v>100</v>
      </c>
      <c r="W64" s="82">
        <f t="shared" si="127"/>
        <v>8318903.9473999999</v>
      </c>
      <c r="X64" s="82">
        <f t="shared" si="127"/>
        <v>2878712.6954806568</v>
      </c>
      <c r="Y64" s="82">
        <f t="shared" si="127"/>
        <v>387347</v>
      </c>
      <c r="Z64" s="82">
        <f t="shared" si="127"/>
        <v>99.999999999999915</v>
      </c>
      <c r="AA64" s="82">
        <f t="shared" si="127"/>
        <v>8212026.2319999998</v>
      </c>
      <c r="AB64" s="82">
        <f t="shared" si="127"/>
        <v>2769094.3593202038</v>
      </c>
      <c r="AC64" s="82">
        <f t="shared" si="127"/>
        <v>433947</v>
      </c>
      <c r="AD64" s="82">
        <f t="shared" si="127"/>
        <v>100</v>
      </c>
      <c r="AE64" s="82">
        <f t="shared" si="127"/>
        <v>8181341.0159999998</v>
      </c>
      <c r="AF64" s="82">
        <f t="shared" si="127"/>
        <v>2848656.3426183858</v>
      </c>
      <c r="AG64" s="82">
        <f t="shared" si="127"/>
        <v>359407</v>
      </c>
      <c r="AH64" s="82">
        <f t="shared" si="127"/>
        <v>99.999999999999957</v>
      </c>
      <c r="AI64" s="82">
        <f t="shared" si="127"/>
        <v>8269030.6775000002</v>
      </c>
      <c r="AJ64" s="82">
        <f t="shared" si="127"/>
        <v>2788410.2773562633</v>
      </c>
      <c r="AK64" s="82">
        <f t="shared" si="127"/>
        <v>351566</v>
      </c>
      <c r="AL64" s="83">
        <f t="shared" si="127"/>
        <v>100</v>
      </c>
      <c r="AM64" s="82">
        <f t="shared" si="127"/>
        <v>8437911.9055000003</v>
      </c>
      <c r="AN64" s="82">
        <f t="shared" si="127"/>
        <v>2844399.7658857256</v>
      </c>
      <c r="AO64" s="82">
        <f t="shared" si="127"/>
        <v>345487</v>
      </c>
      <c r="AP64" s="83">
        <f t="shared" si="127"/>
        <v>99.999999999999943</v>
      </c>
      <c r="AQ64" s="82">
        <f t="shared" si="127"/>
        <v>8527480.3841999993</v>
      </c>
      <c r="AR64" s="82">
        <f t="shared" si="127"/>
        <v>2916973.5185742616</v>
      </c>
      <c r="AS64" s="82">
        <f t="shared" si="127"/>
        <v>340221</v>
      </c>
      <c r="AT64" s="84">
        <f t="shared" si="127"/>
        <v>100.00000000000003</v>
      </c>
      <c r="AU64" s="85">
        <f t="shared" ref="AU64:BB64" si="128">SUM(AU49:AU63)</f>
        <v>8654314.4098000005</v>
      </c>
      <c r="AV64" s="85">
        <f t="shared" si="128"/>
        <v>3030009.9467124147</v>
      </c>
      <c r="AW64" s="85">
        <f t="shared" si="128"/>
        <v>336924</v>
      </c>
      <c r="AX64" s="86">
        <f t="shared" si="128"/>
        <v>99.999999999999972</v>
      </c>
      <c r="AY64" s="85">
        <f t="shared" si="128"/>
        <v>8731499.6809999999</v>
      </c>
      <c r="AZ64" s="85">
        <f t="shared" si="128"/>
        <v>2960432.5222079069</v>
      </c>
      <c r="BA64" s="85">
        <f t="shared" si="128"/>
        <v>331760</v>
      </c>
      <c r="BB64" s="86">
        <f t="shared" si="128"/>
        <v>100.00000000000003</v>
      </c>
      <c r="BC64" s="85">
        <f>SUM(BC49:BC63)</f>
        <v>9012864.8099999987</v>
      </c>
      <c r="BD64" s="85">
        <f>SUM(BD49:BD63)</f>
        <v>3119501.8724906538</v>
      </c>
      <c r="BE64" s="85">
        <f>SUM(BE49:BE63)</f>
        <v>328823</v>
      </c>
      <c r="BF64" s="86">
        <f>SUM(BF49:BF63)</f>
        <v>100.00000000000001</v>
      </c>
      <c r="BG64" s="87"/>
      <c r="BH64" s="87"/>
      <c r="BI64" s="88"/>
    </row>
    <row r="65" spans="1:61" ht="18.95" customHeight="1">
      <c r="A65" s="3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</row>
    <row r="66" spans="1:61" ht="18.95" customHeight="1">
      <c r="A66" s="4" t="s">
        <v>49</v>
      </c>
      <c r="B66" s="2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99"/>
      <c r="Z66" s="99"/>
      <c r="AA66" s="99"/>
      <c r="AB66" s="99"/>
      <c r="AC66" s="99"/>
      <c r="AD66" s="99"/>
      <c r="AE66" s="99"/>
      <c r="AF66" s="99"/>
      <c r="AG66" s="99"/>
      <c r="AH66" s="99"/>
      <c r="AI66" s="99"/>
      <c r="AJ66" s="99"/>
      <c r="AK66" s="99"/>
      <c r="AL66" s="99"/>
      <c r="AM66" s="99"/>
      <c r="AN66" s="99"/>
      <c r="AO66" s="99"/>
      <c r="AP66" s="99"/>
      <c r="AQ66" s="99"/>
      <c r="AR66" s="99"/>
      <c r="AS66" s="99"/>
      <c r="AT66" s="99"/>
      <c r="AU66" s="99"/>
      <c r="AV66" s="99"/>
      <c r="AW66" s="99"/>
      <c r="AX66" s="99"/>
      <c r="AY66" s="99"/>
      <c r="AZ66" s="99"/>
      <c r="BA66" s="99"/>
      <c r="BB66" s="99"/>
      <c r="BC66" s="99"/>
      <c r="BD66" s="99"/>
      <c r="BE66" s="99"/>
      <c r="BF66" s="99"/>
      <c r="BI66" s="100"/>
    </row>
    <row r="67" spans="1:61" ht="18.95" customHeight="1">
      <c r="A67" s="5" t="s">
        <v>50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</row>
    <row r="72" spans="1:61">
      <c r="C72" s="6">
        <v>3.6364999999999998</v>
      </c>
      <c r="H72" s="6">
        <v>3.5333000000000001</v>
      </c>
      <c r="L72" s="6">
        <v>3.5257999999999998</v>
      </c>
      <c r="P72" s="6">
        <v>3.5632000000000001</v>
      </c>
      <c r="T72" s="6">
        <v>3.3531</v>
      </c>
      <c r="X72" s="6">
        <v>2.8898000000000001</v>
      </c>
      <c r="AB72" s="6">
        <v>2.9655999999999998</v>
      </c>
      <c r="AF72" s="6">
        <v>2.8719999999999999</v>
      </c>
      <c r="AJ72" s="6">
        <v>2.9655</v>
      </c>
      <c r="AN72" s="6">
        <v>2.9664999999999999</v>
      </c>
      <c r="AR72" s="6">
        <v>2.9234</v>
      </c>
      <c r="AV72" s="6">
        <v>2.8561999999999999</v>
      </c>
      <c r="AZ72" s="6">
        <v>2.9493999999999998</v>
      </c>
      <c r="BD72" s="6">
        <v>2.8892000000000002</v>
      </c>
    </row>
    <row r="125" spans="3:60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</row>
    <row r="126" spans="3:60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</row>
    <row r="127" spans="3:60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</row>
    <row r="128" spans="3:60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</row>
    <row r="129" spans="3:60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</row>
    <row r="130" spans="3:60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</row>
    <row r="131" spans="3:60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</row>
    <row r="132" spans="3:60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</row>
    <row r="133" spans="3:60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</row>
    <row r="134" spans="3:60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</row>
    <row r="135" spans="3:60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</row>
    <row r="136" spans="3:60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</row>
    <row r="137" spans="3:60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</row>
    <row r="138" spans="3:60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</row>
    <row r="139" spans="3:60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</row>
    <row r="140" spans="3:60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</row>
    <row r="141" spans="3:60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</row>
    <row r="142" spans="3:60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</row>
    <row r="143" spans="3:60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</row>
    <row r="144" spans="3:60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</row>
    <row r="145" spans="3:60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</row>
    <row r="146" spans="3:60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</row>
    <row r="147" spans="3:60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</row>
    <row r="148" spans="3:60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</row>
    <row r="149" spans="3:60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</row>
    <row r="150" spans="3:60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</row>
    <row r="151" spans="3:60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</row>
    <row r="152" spans="3:60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</row>
    <row r="153" spans="3:60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</row>
    <row r="154" spans="3:60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</row>
    <row r="155" spans="3:60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</row>
    <row r="156" spans="3:60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</row>
    <row r="157" spans="3:60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</row>
    <row r="158" spans="3:60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</row>
    <row r="159" spans="3:60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</row>
  </sheetData>
  <sheetProtection password="8621" sheet="1" formatCells="0" formatColumns="0" formatRows="0" insertColumns="0" insertRows="0" insertHyperlinks="0" deleteColumns="0" deleteRows="0" sort="0" autoFilter="0" pivotTables="0"/>
  <dataConsolidate function="average"/>
  <mergeCells count="6">
    <mergeCell ref="AW1:BF1"/>
    <mergeCell ref="A3:A4"/>
    <mergeCell ref="B3:B4"/>
    <mergeCell ref="AU3:AX3"/>
    <mergeCell ref="AY3:BB3"/>
    <mergeCell ref="BC3:BF3"/>
  </mergeCells>
  <phoneticPr fontId="0" type="noConversion"/>
  <printOptions horizontalCentered="1" gridLinesSet="0"/>
  <pageMargins left="0.43307086614173229" right="0.23622047244094491" top="1.0900000000000001" bottom="0.47244094488188981" header="0.82677165354330717" footer="0.43307086614173229"/>
  <pageSetup paperSize="9" scale="44" orientation="landscape" horizontalDpi="4294967293" verticalDpi="300" r:id="rId1"/>
  <headerFooter alignWithMargins="0">
    <oddHeader>&amp;R&amp;"Arial,Negrito"&amp;12Página &amp;P de &amp;N</oddHeader>
  </headerFooter>
  <rowBreaks count="1" manualBreakCount="1">
    <brk id="34" max="4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ABEL</dc:creator>
  <cp:keywords/>
  <dc:description/>
  <cp:lastModifiedBy>X</cp:lastModifiedBy>
  <cp:revision/>
  <dcterms:created xsi:type="dcterms:W3CDTF">1999-02-08T16:21:02Z</dcterms:created>
  <dcterms:modified xsi:type="dcterms:W3CDTF">2017-05-18T20:39:45Z</dcterms:modified>
  <cp:category/>
  <cp:contentStatus/>
</cp:coreProperties>
</file>